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90" windowWidth="27795" windowHeight="9015" activeTab="8"/>
  </bookViews>
  <sheets>
    <sheet name="Свод по курсам" sheetId="5" r:id="rId1"/>
    <sheet name="ПРМПИ" sheetId="3" r:id="rId2"/>
    <sheet name="ТОиРГЭО" sheetId="6" r:id="rId3"/>
    <sheet name="ЭРиТОПСЖД-" sheetId="7" r:id="rId4"/>
    <sheet name="ТЭОиРЭиЭО" sheetId="9" r:id="rId5"/>
    <sheet name="УиА" sheetId="10" r:id="rId6"/>
    <sheet name="АиУ" sheetId="11" r:id="rId7"/>
    <sheet name="ОРМПИ" sheetId="2" r:id="rId8"/>
    <sheet name="ТМ" sheetId="13" r:id="rId9"/>
  </sheets>
  <externalReferences>
    <externalReference r:id="rId10"/>
  </externalReferences>
  <definedNames>
    <definedName name="_xlnm.Print_Area" localSheetId="1">ПРМПИ!$A$1:$EY$104</definedName>
    <definedName name="_xlnm.Print_Area" localSheetId="3">'ЭРиТОПСЖД-'!$A$1:$V$115</definedName>
  </definedNames>
  <calcPr calcId="125725" fullPrecision="0"/>
</workbook>
</file>

<file path=xl/calcChain.xml><?xml version="1.0" encoding="utf-8"?>
<calcChain xmlns="http://schemas.openxmlformats.org/spreadsheetml/2006/main">
  <c r="J27" i="9"/>
  <c r="L27" s="1"/>
  <c r="U27" s="1"/>
  <c r="V27" s="1"/>
  <c r="J27" i="6"/>
  <c r="L27" s="1"/>
  <c r="U27" s="1"/>
  <c r="V27" s="1"/>
  <c r="K60" i="13" l="1"/>
  <c r="M34" i="5"/>
  <c r="P34"/>
  <c r="F33"/>
  <c r="E33"/>
  <c r="D33"/>
  <c r="C33"/>
  <c r="K54" i="13"/>
  <c r="K29"/>
  <c r="K25"/>
  <c r="K24"/>
  <c r="K21"/>
  <c r="F32" i="5"/>
  <c r="E32"/>
  <c r="D32"/>
  <c r="C32"/>
  <c r="T61" i="13"/>
  <c r="S61"/>
  <c r="R61"/>
  <c r="P61"/>
  <c r="O61"/>
  <c r="N61"/>
  <c r="L33" i="5" s="1"/>
  <c r="M61" i="13"/>
  <c r="K33" i="5" s="1"/>
  <c r="Q60" i="13"/>
  <c r="J60"/>
  <c r="J59"/>
  <c r="L59" s="1"/>
  <c r="U59" s="1"/>
  <c r="V59" s="1"/>
  <c r="Q58"/>
  <c r="J58"/>
  <c r="L58" s="1"/>
  <c r="U58" s="1"/>
  <c r="Q57"/>
  <c r="J57"/>
  <c r="Q56"/>
  <c r="J56"/>
  <c r="Q55"/>
  <c r="J55"/>
  <c r="L55" s="1"/>
  <c r="U55" s="1"/>
  <c r="Q54"/>
  <c r="J54"/>
  <c r="Q53"/>
  <c r="J53"/>
  <c r="L53" s="1"/>
  <c r="U46"/>
  <c r="U45"/>
  <c r="T30"/>
  <c r="S30"/>
  <c r="R30"/>
  <c r="P30"/>
  <c r="N30"/>
  <c r="L32" i="5" s="1"/>
  <c r="M30" i="13"/>
  <c r="K32" i="5" s="1"/>
  <c r="Q29" i="13"/>
  <c r="J29"/>
  <c r="J28"/>
  <c r="L28" s="1"/>
  <c r="U28" s="1"/>
  <c r="V28" s="1"/>
  <c r="J27"/>
  <c r="L27" s="1"/>
  <c r="U27" s="1"/>
  <c r="V27" s="1"/>
  <c r="Q25"/>
  <c r="J25"/>
  <c r="Q24"/>
  <c r="J24"/>
  <c r="Q23"/>
  <c r="J23"/>
  <c r="L23" s="1"/>
  <c r="U23" s="1"/>
  <c r="Q22"/>
  <c r="J22"/>
  <c r="L22" s="1"/>
  <c r="U22" s="1"/>
  <c r="Q21"/>
  <c r="J21"/>
  <c r="U14"/>
  <c r="U13"/>
  <c r="M31" i="5"/>
  <c r="K97" i="2"/>
  <c r="K90"/>
  <c r="K64"/>
  <c r="J63"/>
  <c r="L63" s="1"/>
  <c r="U63" s="1"/>
  <c r="V63" s="1"/>
  <c r="K61"/>
  <c r="K60"/>
  <c r="K33"/>
  <c r="J30"/>
  <c r="L30" s="1"/>
  <c r="U30" s="1"/>
  <c r="Q30"/>
  <c r="J31"/>
  <c r="L31" s="1"/>
  <c r="U31" s="1"/>
  <c r="Q31"/>
  <c r="J32"/>
  <c r="L32" s="1"/>
  <c r="U32" s="1"/>
  <c r="V32" s="1"/>
  <c r="Q32"/>
  <c r="F34" i="5" l="1"/>
  <c r="E34"/>
  <c r="L34"/>
  <c r="G32"/>
  <c r="K34"/>
  <c r="V55" i="13"/>
  <c r="V23"/>
  <c r="L60"/>
  <c r="U60" s="1"/>
  <c r="V60" s="1"/>
  <c r="K61"/>
  <c r="L54"/>
  <c r="U54" s="1"/>
  <c r="V54" s="1"/>
  <c r="L29"/>
  <c r="U29" s="1"/>
  <c r="V29" s="1"/>
  <c r="Q30"/>
  <c r="J32" i="5" s="1"/>
  <c r="L56" i="13"/>
  <c r="U56" s="1"/>
  <c r="V56" s="1"/>
  <c r="V58"/>
  <c r="L57"/>
  <c r="U57" s="1"/>
  <c r="V57" s="1"/>
  <c r="L25"/>
  <c r="U25" s="1"/>
  <c r="V25" s="1"/>
  <c r="L24"/>
  <c r="U24" s="1"/>
  <c r="V24" s="1"/>
  <c r="K30"/>
  <c r="T15" s="1"/>
  <c r="L21"/>
  <c r="U21" s="1"/>
  <c r="V22"/>
  <c r="U53"/>
  <c r="Q61"/>
  <c r="J33" i="5" s="1"/>
  <c r="V30" i="2"/>
  <c r="V31"/>
  <c r="J34" i="5" l="1"/>
  <c r="T47" i="13"/>
  <c r="H33" i="5"/>
  <c r="U61" i="13"/>
  <c r="N33" i="5" s="1"/>
  <c r="L61" i="13"/>
  <c r="I33" i="5" s="1"/>
  <c r="G33"/>
  <c r="G34" s="1"/>
  <c r="H32"/>
  <c r="H34" s="1"/>
  <c r="U30" i="13"/>
  <c r="N32" i="5" s="1"/>
  <c r="V21" i="13"/>
  <c r="V30" s="1"/>
  <c r="O32" i="5" s="1"/>
  <c r="Q32" s="1"/>
  <c r="L30" i="13"/>
  <c r="I32" i="5" s="1"/>
  <c r="V53" i="13"/>
  <c r="V61" s="1"/>
  <c r="O33" i="5" s="1"/>
  <c r="I34" l="1"/>
  <c r="N34"/>
  <c r="O34"/>
  <c r="Q33"/>
  <c r="Q34" s="1"/>
  <c r="K22" i="2" l="1"/>
  <c r="L30" i="11"/>
  <c r="M30"/>
  <c r="N30"/>
  <c r="O30"/>
  <c r="P30"/>
  <c r="Q30"/>
  <c r="R30"/>
  <c r="S30"/>
  <c r="T30"/>
  <c r="U30"/>
  <c r="V30"/>
  <c r="K30"/>
  <c r="K29"/>
  <c r="L28"/>
  <c r="U28" s="1"/>
  <c r="V28" s="1"/>
  <c r="J28"/>
  <c r="L27"/>
  <c r="U27" s="1"/>
  <c r="V27" s="1"/>
  <c r="J27"/>
  <c r="K23"/>
  <c r="K24"/>
  <c r="K20"/>
  <c r="K27" i="10"/>
  <c r="K23"/>
  <c r="K22"/>
  <c r="K21"/>
  <c r="M125" i="9"/>
  <c r="N125"/>
  <c r="O125"/>
  <c r="P125"/>
  <c r="R125"/>
  <c r="S125"/>
  <c r="T125"/>
  <c r="K124" l="1"/>
  <c r="J120"/>
  <c r="L120" s="1"/>
  <c r="U120" s="1"/>
  <c r="V120" s="1"/>
  <c r="J121"/>
  <c r="L121" s="1"/>
  <c r="U121" s="1"/>
  <c r="V121" s="1"/>
  <c r="J122"/>
  <c r="L122" s="1"/>
  <c r="U122" s="1"/>
  <c r="V122" s="1"/>
  <c r="J123"/>
  <c r="L123" s="1"/>
  <c r="U123" s="1"/>
  <c r="V123" s="1"/>
  <c r="L119"/>
  <c r="U119" s="1"/>
  <c r="V119" s="1"/>
  <c r="J119"/>
  <c r="K118"/>
  <c r="J117"/>
  <c r="L117" s="1"/>
  <c r="U117" s="1"/>
  <c r="V117" s="1"/>
  <c r="J118"/>
  <c r="K111"/>
  <c r="K22" i="5"/>
  <c r="G22"/>
  <c r="F22"/>
  <c r="E22"/>
  <c r="D22"/>
  <c r="C22"/>
  <c r="J124" i="9"/>
  <c r="Q116"/>
  <c r="J116"/>
  <c r="L116" s="1"/>
  <c r="U116" s="1"/>
  <c r="Q115"/>
  <c r="J115"/>
  <c r="L115" s="1"/>
  <c r="U115" s="1"/>
  <c r="Q114"/>
  <c r="L114"/>
  <c r="U114" s="1"/>
  <c r="J114"/>
  <c r="Q113"/>
  <c r="J113"/>
  <c r="L113" s="1"/>
  <c r="U113" s="1"/>
  <c r="Q112"/>
  <c r="L112"/>
  <c r="U112" s="1"/>
  <c r="J112"/>
  <c r="Q111"/>
  <c r="J111"/>
  <c r="U105"/>
  <c r="U104"/>
  <c r="M89"/>
  <c r="N89"/>
  <c r="O89"/>
  <c r="P89"/>
  <c r="R89"/>
  <c r="S89"/>
  <c r="T89"/>
  <c r="U88"/>
  <c r="V88" s="1"/>
  <c r="L88"/>
  <c r="J88"/>
  <c r="K88"/>
  <c r="K86"/>
  <c r="K89" s="1"/>
  <c r="K56"/>
  <c r="Q125" l="1"/>
  <c r="J22" i="5" s="1"/>
  <c r="L124" i="9"/>
  <c r="U124" s="1"/>
  <c r="V124" s="1"/>
  <c r="L118"/>
  <c r="U118" s="1"/>
  <c r="V118" s="1"/>
  <c r="V116"/>
  <c r="V115"/>
  <c r="V113"/>
  <c r="V112"/>
  <c r="K125"/>
  <c r="L111"/>
  <c r="V114"/>
  <c r="U111" l="1"/>
  <c r="U125" s="1"/>
  <c r="N22" i="5" s="1"/>
  <c r="L125" i="9"/>
  <c r="T106"/>
  <c r="H22" i="5"/>
  <c r="I22"/>
  <c r="V111" i="9" l="1"/>
  <c r="K29"/>
  <c r="V125" l="1"/>
  <c r="O22" i="5" s="1"/>
  <c r="Q22" s="1"/>
  <c r="K109" i="7"/>
  <c r="K95"/>
  <c r="K70"/>
  <c r="C16" i="5"/>
  <c r="K32" i="7"/>
  <c r="K25"/>
  <c r="K96" i="6" l="1"/>
  <c r="K90"/>
  <c r="K88"/>
  <c r="K63"/>
  <c r="K62"/>
  <c r="K61"/>
  <c r="K58" l="1"/>
  <c r="K32"/>
  <c r="K100" i="3"/>
  <c r="K96"/>
  <c r="K93"/>
  <c r="J99"/>
  <c r="J98"/>
  <c r="J97"/>
  <c r="J96"/>
  <c r="J95"/>
  <c r="J94"/>
  <c r="J93"/>
  <c r="K71"/>
  <c r="J71"/>
  <c r="J70"/>
  <c r="J69"/>
  <c r="L69" s="1"/>
  <c r="J68"/>
  <c r="L68" s="1"/>
  <c r="J67"/>
  <c r="L67" s="1"/>
  <c r="J66"/>
  <c r="L66" s="1"/>
  <c r="J65"/>
  <c r="L65" s="1"/>
  <c r="J64"/>
  <c r="L64" s="1"/>
  <c r="J63"/>
  <c r="L63" s="1"/>
  <c r="J62"/>
  <c r="K61"/>
  <c r="J61"/>
  <c r="L61" s="1"/>
  <c r="J60"/>
  <c r="L60" s="1"/>
  <c r="L62"/>
  <c r="L70"/>
  <c r="K31"/>
  <c r="J27"/>
  <c r="L27" s="1"/>
  <c r="U27" s="1"/>
  <c r="V27" s="1"/>
  <c r="J28"/>
  <c r="L28" s="1"/>
  <c r="U28" s="1"/>
  <c r="V28" s="1"/>
  <c r="J29"/>
  <c r="L29" s="1"/>
  <c r="U29" s="1"/>
  <c r="V29" s="1"/>
  <c r="J30"/>
  <c r="L30" s="1"/>
  <c r="U30" s="1"/>
  <c r="V30" s="1"/>
  <c r="L71" l="1"/>
  <c r="K21" l="1"/>
  <c r="P14" i="5" l="1"/>
  <c r="Q60" i="6" l="1"/>
  <c r="S32" i="3" l="1"/>
  <c r="T32"/>
  <c r="S72"/>
  <c r="T72"/>
  <c r="S101"/>
  <c r="T101"/>
  <c r="M97" i="6" l="1"/>
  <c r="N97"/>
  <c r="P97"/>
  <c r="R97"/>
  <c r="S97"/>
  <c r="T97"/>
  <c r="N33"/>
  <c r="P33"/>
  <c r="R33"/>
  <c r="S33"/>
  <c r="T33"/>
  <c r="N71" i="7"/>
  <c r="P71"/>
  <c r="R71"/>
  <c r="S71"/>
  <c r="T71"/>
  <c r="N34" i="2"/>
  <c r="P34"/>
  <c r="R34"/>
  <c r="S34"/>
  <c r="T34"/>
  <c r="M59" i="9"/>
  <c r="N59"/>
  <c r="O59"/>
  <c r="P59"/>
  <c r="R59"/>
  <c r="S59"/>
  <c r="T59"/>
  <c r="F30" i="5" l="1"/>
  <c r="E30"/>
  <c r="D30"/>
  <c r="C30"/>
  <c r="M98" i="2"/>
  <c r="K30" i="5" s="1"/>
  <c r="N98" i="2"/>
  <c r="L30" i="5" s="1"/>
  <c r="O98" i="2"/>
  <c r="P98"/>
  <c r="R98"/>
  <c r="S98"/>
  <c r="T98"/>
  <c r="Q97"/>
  <c r="J97"/>
  <c r="Q96"/>
  <c r="J96"/>
  <c r="Q95"/>
  <c r="J95"/>
  <c r="L95" s="1"/>
  <c r="U95" s="1"/>
  <c r="Q94"/>
  <c r="J94"/>
  <c r="L94" s="1"/>
  <c r="U94" s="1"/>
  <c r="Q93"/>
  <c r="J93"/>
  <c r="L93" s="1"/>
  <c r="U93" s="1"/>
  <c r="Q92"/>
  <c r="J92"/>
  <c r="L92" s="1"/>
  <c r="U92" s="1"/>
  <c r="Q91"/>
  <c r="J91"/>
  <c r="L91" s="1"/>
  <c r="U91" s="1"/>
  <c r="Q90"/>
  <c r="J90"/>
  <c r="L90" s="1"/>
  <c r="U90" s="1"/>
  <c r="Q89"/>
  <c r="J89"/>
  <c r="L89" s="1"/>
  <c r="U89" s="1"/>
  <c r="Q88"/>
  <c r="J88"/>
  <c r="L88" s="1"/>
  <c r="U88" s="1"/>
  <c r="Q87"/>
  <c r="J87"/>
  <c r="L87" s="1"/>
  <c r="U80"/>
  <c r="U79"/>
  <c r="F29" i="5"/>
  <c r="E29"/>
  <c r="D29"/>
  <c r="C29"/>
  <c r="M65" i="2"/>
  <c r="K29" i="5" s="1"/>
  <c r="N65" i="2"/>
  <c r="L29" i="5" s="1"/>
  <c r="O65" i="2"/>
  <c r="P65"/>
  <c r="R65"/>
  <c r="S65"/>
  <c r="T65"/>
  <c r="Q62"/>
  <c r="J62"/>
  <c r="L62" s="1"/>
  <c r="U62" s="1"/>
  <c r="Q60"/>
  <c r="Q64"/>
  <c r="J64"/>
  <c r="Q61"/>
  <c r="J61"/>
  <c r="L61" s="1"/>
  <c r="U61" s="1"/>
  <c r="J60"/>
  <c r="L60" s="1"/>
  <c r="U60" s="1"/>
  <c r="Q59"/>
  <c r="J59"/>
  <c r="L59" s="1"/>
  <c r="U59" s="1"/>
  <c r="Q58"/>
  <c r="J58"/>
  <c r="L58" s="1"/>
  <c r="U58" s="1"/>
  <c r="Q57"/>
  <c r="J57"/>
  <c r="L57" s="1"/>
  <c r="U50"/>
  <c r="U49"/>
  <c r="F28" i="5"/>
  <c r="E28"/>
  <c r="D28"/>
  <c r="C28"/>
  <c r="F26"/>
  <c r="E26"/>
  <c r="D26"/>
  <c r="C26"/>
  <c r="K26"/>
  <c r="L26"/>
  <c r="M32" i="3"/>
  <c r="N32"/>
  <c r="P32"/>
  <c r="R32"/>
  <c r="Q29" i="11"/>
  <c r="J29"/>
  <c r="J26"/>
  <c r="J25"/>
  <c r="L25" s="1"/>
  <c r="U25" s="1"/>
  <c r="J24"/>
  <c r="L24" s="1"/>
  <c r="U24" s="1"/>
  <c r="J23"/>
  <c r="J22"/>
  <c r="L22" s="1"/>
  <c r="U22" s="1"/>
  <c r="V22" s="1"/>
  <c r="J21"/>
  <c r="L21" s="1"/>
  <c r="U21" s="1"/>
  <c r="J20"/>
  <c r="L20" s="1"/>
  <c r="U14"/>
  <c r="U13"/>
  <c r="F24" i="5"/>
  <c r="E24"/>
  <c r="D24"/>
  <c r="C24"/>
  <c r="M28" i="10"/>
  <c r="K24" i="5" s="1"/>
  <c r="N28" i="10"/>
  <c r="L24" i="5" s="1"/>
  <c r="O28" i="10"/>
  <c r="P28"/>
  <c r="R28"/>
  <c r="S28"/>
  <c r="T28"/>
  <c r="Q20"/>
  <c r="Q21"/>
  <c r="J20"/>
  <c r="L20" s="1"/>
  <c r="U20" s="1"/>
  <c r="J21"/>
  <c r="L21" s="1"/>
  <c r="U21" s="1"/>
  <c r="Q27"/>
  <c r="J27"/>
  <c r="Q26"/>
  <c r="J26"/>
  <c r="Q25"/>
  <c r="J25"/>
  <c r="L25" s="1"/>
  <c r="U25" s="1"/>
  <c r="Q24"/>
  <c r="J24"/>
  <c r="L24" s="1"/>
  <c r="U24" s="1"/>
  <c r="Q23"/>
  <c r="J23"/>
  <c r="L23" s="1"/>
  <c r="U23" s="1"/>
  <c r="Q22"/>
  <c r="J22"/>
  <c r="L22" s="1"/>
  <c r="U22" s="1"/>
  <c r="U14"/>
  <c r="U13"/>
  <c r="F21" i="5"/>
  <c r="E21"/>
  <c r="D21"/>
  <c r="C21"/>
  <c r="K21"/>
  <c r="Q87" i="9"/>
  <c r="J87"/>
  <c r="Q86"/>
  <c r="J86"/>
  <c r="L86" s="1"/>
  <c r="U86" s="1"/>
  <c r="Q85"/>
  <c r="J85"/>
  <c r="Q84"/>
  <c r="J84"/>
  <c r="Q83"/>
  <c r="J83"/>
  <c r="L83" s="1"/>
  <c r="U83" s="1"/>
  <c r="Q82"/>
  <c r="J82"/>
  <c r="L82" s="1"/>
  <c r="U76"/>
  <c r="U75"/>
  <c r="K20" i="5"/>
  <c r="L20"/>
  <c r="F20"/>
  <c r="E20"/>
  <c r="D20"/>
  <c r="C20"/>
  <c r="Q58" i="9"/>
  <c r="J58"/>
  <c r="Q57"/>
  <c r="J57"/>
  <c r="Q56"/>
  <c r="J56"/>
  <c r="Q55"/>
  <c r="J55"/>
  <c r="Q54"/>
  <c r="J54"/>
  <c r="Q53"/>
  <c r="J53"/>
  <c r="L53" s="1"/>
  <c r="U53" s="1"/>
  <c r="Q52"/>
  <c r="J52"/>
  <c r="L52" s="1"/>
  <c r="U46"/>
  <c r="U45"/>
  <c r="C19" i="5"/>
  <c r="F19"/>
  <c r="E19"/>
  <c r="D19"/>
  <c r="E31" l="1"/>
  <c r="Q59" i="9"/>
  <c r="J20" i="5" s="1"/>
  <c r="Q89" i="9"/>
  <c r="J21" i="5" s="1"/>
  <c r="U82" i="9"/>
  <c r="F31" i="5"/>
  <c r="V59" i="2"/>
  <c r="L97"/>
  <c r="U97" s="1"/>
  <c r="V97" s="1"/>
  <c r="V91"/>
  <c r="L29" i="11"/>
  <c r="U29" s="1"/>
  <c r="V29" s="1"/>
  <c r="V53" i="9"/>
  <c r="V86"/>
  <c r="V83"/>
  <c r="L87"/>
  <c r="U87" s="1"/>
  <c r="V87" s="1"/>
  <c r="V95" i="2"/>
  <c r="G30" i="5"/>
  <c r="Q98" i="2"/>
  <c r="J30" i="5" s="1"/>
  <c r="V89" i="2"/>
  <c r="V93"/>
  <c r="V88"/>
  <c r="V92"/>
  <c r="V90"/>
  <c r="V94"/>
  <c r="U87"/>
  <c r="V87" s="1"/>
  <c r="V58"/>
  <c r="V62"/>
  <c r="G29" i="5"/>
  <c r="K98" i="2"/>
  <c r="V61"/>
  <c r="L96"/>
  <c r="U96" s="1"/>
  <c r="V96" s="1"/>
  <c r="Q65"/>
  <c r="J29" i="5" s="1"/>
  <c r="V60" i="2"/>
  <c r="L64"/>
  <c r="U64" s="1"/>
  <c r="V64" s="1"/>
  <c r="G28" i="5"/>
  <c r="U57" i="2"/>
  <c r="K65"/>
  <c r="V24" i="11"/>
  <c r="J26" i="5"/>
  <c r="T15" i="11"/>
  <c r="H26" i="5"/>
  <c r="V25" i="11"/>
  <c r="V21"/>
  <c r="L23"/>
  <c r="U23" s="1"/>
  <c r="U20"/>
  <c r="L26"/>
  <c r="U26" s="1"/>
  <c r="V26" s="1"/>
  <c r="V23" i="10"/>
  <c r="Q28"/>
  <c r="J24" i="5" s="1"/>
  <c r="V22" i="10"/>
  <c r="V21"/>
  <c r="V25"/>
  <c r="V24"/>
  <c r="K28"/>
  <c r="H24" i="5" s="1"/>
  <c r="L27" i="10"/>
  <c r="V20"/>
  <c r="L26"/>
  <c r="U26" s="1"/>
  <c r="V26" s="1"/>
  <c r="L85" i="9"/>
  <c r="U85" s="1"/>
  <c r="L84"/>
  <c r="U84" s="1"/>
  <c r="V84" s="1"/>
  <c r="V82"/>
  <c r="L58"/>
  <c r="U58" s="1"/>
  <c r="V58" s="1"/>
  <c r="L54"/>
  <c r="U54" s="1"/>
  <c r="V54" s="1"/>
  <c r="L56"/>
  <c r="U56" s="1"/>
  <c r="V56" s="1"/>
  <c r="L57"/>
  <c r="U57" s="1"/>
  <c r="V57" s="1"/>
  <c r="L55"/>
  <c r="U55" s="1"/>
  <c r="V55" s="1"/>
  <c r="K59"/>
  <c r="U52"/>
  <c r="T30"/>
  <c r="S30"/>
  <c r="R30"/>
  <c r="P30"/>
  <c r="N30"/>
  <c r="L19" i="5" s="1"/>
  <c r="M30" i="9"/>
  <c r="K19" i="5" s="1"/>
  <c r="Q29" i="9"/>
  <c r="J29"/>
  <c r="L29" s="1"/>
  <c r="U29" s="1"/>
  <c r="Q28"/>
  <c r="J28"/>
  <c r="L28" s="1"/>
  <c r="U28" s="1"/>
  <c r="Q26"/>
  <c r="J26"/>
  <c r="L26" s="1"/>
  <c r="U26" s="1"/>
  <c r="Q25"/>
  <c r="J25"/>
  <c r="Q24"/>
  <c r="J24"/>
  <c r="L24" s="1"/>
  <c r="U24" s="1"/>
  <c r="Q23"/>
  <c r="J23"/>
  <c r="L23" s="1"/>
  <c r="U23" s="1"/>
  <c r="Q22"/>
  <c r="J22"/>
  <c r="L22" s="1"/>
  <c r="U22" s="1"/>
  <c r="Q21"/>
  <c r="J21"/>
  <c r="L21" s="1"/>
  <c r="U21" s="1"/>
  <c r="Q20"/>
  <c r="J20"/>
  <c r="L20" s="1"/>
  <c r="U14"/>
  <c r="U13"/>
  <c r="F17" i="5"/>
  <c r="E17"/>
  <c r="D17"/>
  <c r="C17"/>
  <c r="M112" i="7"/>
  <c r="K17" i="5" s="1"/>
  <c r="N112" i="7"/>
  <c r="L17" i="5" s="1"/>
  <c r="P112" i="7"/>
  <c r="R112"/>
  <c r="S112"/>
  <c r="T112"/>
  <c r="G31" i="5" l="1"/>
  <c r="V89" i="9"/>
  <c r="O21" i="5" s="1"/>
  <c r="Q21" s="1"/>
  <c r="L89" i="9"/>
  <c r="U89"/>
  <c r="T15" i="10"/>
  <c r="I21" i="5"/>
  <c r="N21"/>
  <c r="V85" i="9"/>
  <c r="T77"/>
  <c r="H21" i="5"/>
  <c r="U59" i="9"/>
  <c r="N20" i="5" s="1"/>
  <c r="T51" i="2"/>
  <c r="H29" i="5"/>
  <c r="U98" i="2"/>
  <c r="N30" i="5" s="1"/>
  <c r="T81" i="2"/>
  <c r="H30" i="5"/>
  <c r="L98" i="2"/>
  <c r="I30" i="5" s="1"/>
  <c r="V98" i="2"/>
  <c r="O30" i="5" s="1"/>
  <c r="Q30" s="1"/>
  <c r="U65" i="2"/>
  <c r="N29" i="5" s="1"/>
  <c r="L65" i="2"/>
  <c r="I29" i="5" s="1"/>
  <c r="V57" i="2"/>
  <c r="V65" s="1"/>
  <c r="O29" i="5" s="1"/>
  <c r="Q29" s="1"/>
  <c r="N26"/>
  <c r="V23" i="11"/>
  <c r="I26" i="5"/>
  <c r="V20" i="11"/>
  <c r="U27" i="10"/>
  <c r="L28"/>
  <c r="I24" i="5" s="1"/>
  <c r="V52" i="9"/>
  <c r="T47"/>
  <c r="H20" i="5"/>
  <c r="L59" i="9"/>
  <c r="I20" i="5" s="1"/>
  <c r="V21" i="9"/>
  <c r="V23"/>
  <c r="V24"/>
  <c r="L25"/>
  <c r="U25" s="1"/>
  <c r="V25" s="1"/>
  <c r="V28"/>
  <c r="V26"/>
  <c r="V22"/>
  <c r="V29"/>
  <c r="K30"/>
  <c r="U20"/>
  <c r="Q30"/>
  <c r="J19" i="5" s="1"/>
  <c r="P31" l="1"/>
  <c r="V59" i="9"/>
  <c r="O20" i="5" s="1"/>
  <c r="P20" s="1"/>
  <c r="P23" s="1"/>
  <c r="Q27"/>
  <c r="O26"/>
  <c r="Q26" s="1"/>
  <c r="V27" i="10"/>
  <c r="V28" s="1"/>
  <c r="O24" i="5" s="1"/>
  <c r="U28" i="10"/>
  <c r="N24" i="5" s="1"/>
  <c r="T15" i="9"/>
  <c r="H19" i="5"/>
  <c r="L30" i="9"/>
  <c r="I19" i="5" s="1"/>
  <c r="U30" i="9"/>
  <c r="N19" i="5" s="1"/>
  <c r="V20" i="9"/>
  <c r="V30" s="1"/>
  <c r="O19" i="5" s="1"/>
  <c r="P25" l="1"/>
  <c r="Q24"/>
  <c r="Q25" s="1"/>
  <c r="O23"/>
  <c r="Q19"/>
  <c r="Q23" s="1"/>
  <c r="P27"/>
  <c r="Q98" i="7" l="1"/>
  <c r="Q97"/>
  <c r="M71"/>
  <c r="K16" i="5" s="1"/>
  <c r="L16"/>
  <c r="F16"/>
  <c r="E16"/>
  <c r="D16"/>
  <c r="J70" i="7"/>
  <c r="F15" i="5"/>
  <c r="E15"/>
  <c r="D15"/>
  <c r="C15"/>
  <c r="E18" l="1"/>
  <c r="F18"/>
  <c r="L70" i="7"/>
  <c r="U70" s="1"/>
  <c r="Q23" l="1"/>
  <c r="Q111"/>
  <c r="J111"/>
  <c r="L111" s="1"/>
  <c r="U111" s="1"/>
  <c r="Q110"/>
  <c r="J110"/>
  <c r="L110" s="1"/>
  <c r="U110" s="1"/>
  <c r="Q109"/>
  <c r="J109"/>
  <c r="L109" s="1"/>
  <c r="U109" s="1"/>
  <c r="Q108"/>
  <c r="J108"/>
  <c r="L108" s="1"/>
  <c r="U108" s="1"/>
  <c r="Q107"/>
  <c r="J107"/>
  <c r="L107" s="1"/>
  <c r="U107" s="1"/>
  <c r="Q106"/>
  <c r="J106"/>
  <c r="L106" s="1"/>
  <c r="U106" s="1"/>
  <c r="Q105"/>
  <c r="J105"/>
  <c r="Q104"/>
  <c r="J104"/>
  <c r="L104" s="1"/>
  <c r="U104" s="1"/>
  <c r="Q103"/>
  <c r="J103"/>
  <c r="L103" s="1"/>
  <c r="U103" s="1"/>
  <c r="Q102"/>
  <c r="J102"/>
  <c r="L102" s="1"/>
  <c r="U102" s="1"/>
  <c r="Q101"/>
  <c r="J101"/>
  <c r="Q100"/>
  <c r="J100"/>
  <c r="L100" s="1"/>
  <c r="U100" s="1"/>
  <c r="Q99"/>
  <c r="J99"/>
  <c r="L99" s="1"/>
  <c r="U99" s="1"/>
  <c r="J98"/>
  <c r="L98" s="1"/>
  <c r="U98" s="1"/>
  <c r="V98" s="1"/>
  <c r="J97"/>
  <c r="L97" s="1"/>
  <c r="U97" s="1"/>
  <c r="V97" s="1"/>
  <c r="Q96"/>
  <c r="J96"/>
  <c r="L96" s="1"/>
  <c r="U96" s="1"/>
  <c r="Q95"/>
  <c r="J95"/>
  <c r="L95" s="1"/>
  <c r="U88"/>
  <c r="U87"/>
  <c r="Q70"/>
  <c r="V70" s="1"/>
  <c r="Q69"/>
  <c r="J69"/>
  <c r="L69" s="1"/>
  <c r="U69" s="1"/>
  <c r="Q68"/>
  <c r="J68"/>
  <c r="L68" s="1"/>
  <c r="U68" s="1"/>
  <c r="Q67"/>
  <c r="J67"/>
  <c r="L67" s="1"/>
  <c r="U67" s="1"/>
  <c r="Q66"/>
  <c r="J66"/>
  <c r="L66" s="1"/>
  <c r="U66" s="1"/>
  <c r="Q65"/>
  <c r="J65"/>
  <c r="L65" s="1"/>
  <c r="U65" s="1"/>
  <c r="Q64"/>
  <c r="J64"/>
  <c r="L64" s="1"/>
  <c r="U64" s="1"/>
  <c r="Q63"/>
  <c r="J63"/>
  <c r="L63" s="1"/>
  <c r="U63" s="1"/>
  <c r="Q62"/>
  <c r="J62"/>
  <c r="L62" s="1"/>
  <c r="U62" s="1"/>
  <c r="Q61"/>
  <c r="J61"/>
  <c r="L61" s="1"/>
  <c r="U61" s="1"/>
  <c r="Q60"/>
  <c r="J60"/>
  <c r="L60" s="1"/>
  <c r="U60" s="1"/>
  <c r="Q59"/>
  <c r="J59"/>
  <c r="L59" s="1"/>
  <c r="U52"/>
  <c r="U51"/>
  <c r="T33"/>
  <c r="S33"/>
  <c r="R33"/>
  <c r="P33"/>
  <c r="N33"/>
  <c r="L15" i="5" s="1"/>
  <c r="L18" s="1"/>
  <c r="M33" i="7"/>
  <c r="K15" i="5" s="1"/>
  <c r="K18" s="1"/>
  <c r="Q32" i="7"/>
  <c r="J32"/>
  <c r="L32" s="1"/>
  <c r="U32" s="1"/>
  <c r="Q31"/>
  <c r="J31"/>
  <c r="L31" s="1"/>
  <c r="U31" s="1"/>
  <c r="Q30"/>
  <c r="J30"/>
  <c r="L30" s="1"/>
  <c r="U30" s="1"/>
  <c r="Q29"/>
  <c r="J29"/>
  <c r="L29" s="1"/>
  <c r="U29" s="1"/>
  <c r="Q28"/>
  <c r="J28"/>
  <c r="L28" s="1"/>
  <c r="U28" s="1"/>
  <c r="Q27"/>
  <c r="J27"/>
  <c r="L27" s="1"/>
  <c r="U27" s="1"/>
  <c r="Q26"/>
  <c r="J26"/>
  <c r="L26" s="1"/>
  <c r="U26" s="1"/>
  <c r="Q25"/>
  <c r="J25"/>
  <c r="L25" s="1"/>
  <c r="U25" s="1"/>
  <c r="Q24"/>
  <c r="J24"/>
  <c r="L24" s="1"/>
  <c r="U24" s="1"/>
  <c r="K33"/>
  <c r="J23"/>
  <c r="L23" s="1"/>
  <c r="U23" s="1"/>
  <c r="Q22"/>
  <c r="J22"/>
  <c r="L22" s="1"/>
  <c r="U22" s="1"/>
  <c r="Q21"/>
  <c r="J21"/>
  <c r="L21" s="1"/>
  <c r="U21" s="1"/>
  <c r="Q20"/>
  <c r="J20"/>
  <c r="L20" s="1"/>
  <c r="U20" s="1"/>
  <c r="U14"/>
  <c r="U13"/>
  <c r="Q87" i="6"/>
  <c r="F13" i="5"/>
  <c r="E13"/>
  <c r="D13"/>
  <c r="C13"/>
  <c r="L13"/>
  <c r="K13"/>
  <c r="Q96" i="6"/>
  <c r="J96"/>
  <c r="Q95"/>
  <c r="J95"/>
  <c r="L95" s="1"/>
  <c r="U95" s="1"/>
  <c r="Q94"/>
  <c r="J94"/>
  <c r="Q93"/>
  <c r="J93"/>
  <c r="L93" s="1"/>
  <c r="U93" s="1"/>
  <c r="Q92"/>
  <c r="J92"/>
  <c r="L92" s="1"/>
  <c r="U92" s="1"/>
  <c r="Q91"/>
  <c r="J91"/>
  <c r="L91" s="1"/>
  <c r="U91" s="1"/>
  <c r="Q90"/>
  <c r="J90"/>
  <c r="L90" s="1"/>
  <c r="U90" s="1"/>
  <c r="Q89"/>
  <c r="J89"/>
  <c r="L89" s="1"/>
  <c r="U89" s="1"/>
  <c r="Q88"/>
  <c r="J88"/>
  <c r="L88" s="1"/>
  <c r="U88" s="1"/>
  <c r="J87"/>
  <c r="L87" s="1"/>
  <c r="U87" s="1"/>
  <c r="Q86"/>
  <c r="J86"/>
  <c r="L86" s="1"/>
  <c r="U79"/>
  <c r="U78"/>
  <c r="M64"/>
  <c r="K12" i="5" s="1"/>
  <c r="N64" i="6"/>
  <c r="L12" i="5" s="1"/>
  <c r="P64" i="6"/>
  <c r="R64"/>
  <c r="S64"/>
  <c r="T64"/>
  <c r="F12" i="5"/>
  <c r="E12"/>
  <c r="D12"/>
  <c r="C12"/>
  <c r="Q63" i="6"/>
  <c r="Q71" i="7" l="1"/>
  <c r="J16" i="5" s="1"/>
  <c r="Q97" i="6"/>
  <c r="V89"/>
  <c r="V95"/>
  <c r="G13" i="5"/>
  <c r="V111" i="7"/>
  <c r="Q112"/>
  <c r="J17" i="5" s="1"/>
  <c r="V96" i="7"/>
  <c r="V99"/>
  <c r="V103"/>
  <c r="V107"/>
  <c r="V109"/>
  <c r="V29"/>
  <c r="V100"/>
  <c r="V102"/>
  <c r="V104"/>
  <c r="V106"/>
  <c r="V108"/>
  <c r="V60"/>
  <c r="V62"/>
  <c r="V66"/>
  <c r="U59"/>
  <c r="U71" s="1"/>
  <c r="L71"/>
  <c r="I16" i="5" s="1"/>
  <c r="V64" i="7"/>
  <c r="V68"/>
  <c r="T15"/>
  <c r="H15" i="5"/>
  <c r="V61" i="7"/>
  <c r="V63"/>
  <c r="V65"/>
  <c r="V67"/>
  <c r="V69"/>
  <c r="V26"/>
  <c r="V27"/>
  <c r="V32"/>
  <c r="K71"/>
  <c r="L105"/>
  <c r="U105" s="1"/>
  <c r="V105" s="1"/>
  <c r="V30"/>
  <c r="V31"/>
  <c r="V25"/>
  <c r="V24"/>
  <c r="V23"/>
  <c r="V22"/>
  <c r="U33"/>
  <c r="N15" i="5" s="1"/>
  <c r="V20" i="7"/>
  <c r="L101"/>
  <c r="U101" s="1"/>
  <c r="V101" s="1"/>
  <c r="K112"/>
  <c r="V110"/>
  <c r="V21"/>
  <c r="V28"/>
  <c r="L33"/>
  <c r="I15" i="5" s="1"/>
  <c r="Q33" i="7"/>
  <c r="J15" i="5" s="1"/>
  <c r="U95" i="7"/>
  <c r="L96" i="6"/>
  <c r="U96" s="1"/>
  <c r="V96" s="1"/>
  <c r="V90"/>
  <c r="V92"/>
  <c r="K97"/>
  <c r="T80" s="1"/>
  <c r="L94"/>
  <c r="U94" s="1"/>
  <c r="V94" s="1"/>
  <c r="U86"/>
  <c r="V93"/>
  <c r="V88"/>
  <c r="V91"/>
  <c r="V87"/>
  <c r="J13" i="5"/>
  <c r="U97" i="6" l="1"/>
  <c r="N13" i="5" s="1"/>
  <c r="J18"/>
  <c r="V59" i="7"/>
  <c r="U112"/>
  <c r="N17" i="5" s="1"/>
  <c r="T89" i="7"/>
  <c r="H17" i="5"/>
  <c r="L112" i="7"/>
  <c r="I17" i="5" s="1"/>
  <c r="I18" s="1"/>
  <c r="T53" i="7"/>
  <c r="H16" i="5"/>
  <c r="N16"/>
  <c r="V33" i="7"/>
  <c r="O15" i="5" s="1"/>
  <c r="V95" i="7"/>
  <c r="V112" s="1"/>
  <c r="O17" i="5" s="1"/>
  <c r="Q17" s="1"/>
  <c r="H13"/>
  <c r="L97" i="6"/>
  <c r="I13" i="5" s="1"/>
  <c r="V86" i="6"/>
  <c r="H18" i="5" l="1"/>
  <c r="V71" i="7"/>
  <c r="O16" i="5" s="1"/>
  <c r="P18"/>
  <c r="Q15"/>
  <c r="V97" i="6"/>
  <c r="O13" i="5" s="1"/>
  <c r="Q13" s="1"/>
  <c r="N18"/>
  <c r="F11"/>
  <c r="F14" s="1"/>
  <c r="E11"/>
  <c r="E14" s="1"/>
  <c r="D11"/>
  <c r="C11"/>
  <c r="M33" i="6"/>
  <c r="K11" i="5" s="1"/>
  <c r="K14" s="1"/>
  <c r="L11"/>
  <c r="L14" s="1"/>
  <c r="J32" i="6"/>
  <c r="Q32"/>
  <c r="Q22"/>
  <c r="K64"/>
  <c r="J63"/>
  <c r="L63" s="1"/>
  <c r="U63" s="1"/>
  <c r="V63" s="1"/>
  <c r="Q62"/>
  <c r="J62"/>
  <c r="L62" s="1"/>
  <c r="U62" s="1"/>
  <c r="Q61"/>
  <c r="J61"/>
  <c r="L61" s="1"/>
  <c r="U61" s="1"/>
  <c r="J60"/>
  <c r="L60" s="1"/>
  <c r="U60" s="1"/>
  <c r="Q59"/>
  <c r="J59"/>
  <c r="L59" s="1"/>
  <c r="U59" s="1"/>
  <c r="Q58"/>
  <c r="J58"/>
  <c r="L58" s="1"/>
  <c r="U51"/>
  <c r="U50"/>
  <c r="Q31"/>
  <c r="J31"/>
  <c r="Q30"/>
  <c r="J30"/>
  <c r="Q29"/>
  <c r="J29"/>
  <c r="L29" s="1"/>
  <c r="U29" s="1"/>
  <c r="Q28"/>
  <c r="J28"/>
  <c r="L28" s="1"/>
  <c r="U28" s="1"/>
  <c r="Q26"/>
  <c r="J26"/>
  <c r="L26" s="1"/>
  <c r="U26" s="1"/>
  <c r="Q25"/>
  <c r="J25"/>
  <c r="L25" s="1"/>
  <c r="U25" s="1"/>
  <c r="Q24"/>
  <c r="J24"/>
  <c r="L24" s="1"/>
  <c r="U24" s="1"/>
  <c r="Q23"/>
  <c r="J23"/>
  <c r="L23" s="1"/>
  <c r="U23" s="1"/>
  <c r="J22"/>
  <c r="L22" s="1"/>
  <c r="U22" s="1"/>
  <c r="Q21"/>
  <c r="J21"/>
  <c r="L21" s="1"/>
  <c r="Q20"/>
  <c r="J20"/>
  <c r="L20" s="1"/>
  <c r="U14"/>
  <c r="U13"/>
  <c r="F7" i="5"/>
  <c r="M101" i="3"/>
  <c r="K9" i="5" s="1"/>
  <c r="N101" i="3"/>
  <c r="L9" i="5" s="1"/>
  <c r="P101" i="3"/>
  <c r="R101"/>
  <c r="Q95"/>
  <c r="L95"/>
  <c r="U95" s="1"/>
  <c r="L98"/>
  <c r="U98" s="1"/>
  <c r="Q97"/>
  <c r="Q96"/>
  <c r="L96"/>
  <c r="U96" s="1"/>
  <c r="L93"/>
  <c r="F9" i="5"/>
  <c r="E9"/>
  <c r="D9"/>
  <c r="C9"/>
  <c r="F8"/>
  <c r="E8"/>
  <c r="D8"/>
  <c r="C8"/>
  <c r="E7"/>
  <c r="D7"/>
  <c r="C7"/>
  <c r="M26"/>
  <c r="M27" s="1"/>
  <c r="M24"/>
  <c r="M25" s="1"/>
  <c r="J25"/>
  <c r="E25"/>
  <c r="M21"/>
  <c r="M20"/>
  <c r="G20"/>
  <c r="M19"/>
  <c r="M23" s="1"/>
  <c r="M17"/>
  <c r="M16"/>
  <c r="G16"/>
  <c r="M15"/>
  <c r="M18" s="1"/>
  <c r="M12"/>
  <c r="M11"/>
  <c r="M14" s="1"/>
  <c r="M9"/>
  <c r="M8"/>
  <c r="M7"/>
  <c r="J100" i="3"/>
  <c r="Q99"/>
  <c r="Q98"/>
  <c r="L97"/>
  <c r="U97" s="1"/>
  <c r="Q94"/>
  <c r="Q93"/>
  <c r="U87"/>
  <c r="U86"/>
  <c r="M72"/>
  <c r="K8" i="5" s="1"/>
  <c r="N72" i="3"/>
  <c r="L8" i="5" s="1"/>
  <c r="P72" i="3"/>
  <c r="R72"/>
  <c r="Q71"/>
  <c r="U69"/>
  <c r="Q62"/>
  <c r="K7" i="5"/>
  <c r="L7"/>
  <c r="Q31" i="3"/>
  <c r="J31"/>
  <c r="Q22"/>
  <c r="Q16" i="5" l="1"/>
  <c r="Q18" s="1"/>
  <c r="O18"/>
  <c r="Q33" i="6"/>
  <c r="M10" i="5"/>
  <c r="M35" s="1"/>
  <c r="U58" i="6"/>
  <c r="U64" s="1"/>
  <c r="N12" i="5" s="1"/>
  <c r="L64" i="6"/>
  <c r="I12" i="5" s="1"/>
  <c r="Q64" i="6"/>
  <c r="J12" i="5" s="1"/>
  <c r="L30" i="6"/>
  <c r="U30" s="1"/>
  <c r="V30" s="1"/>
  <c r="V22"/>
  <c r="T52"/>
  <c r="H12" i="5"/>
  <c r="G21"/>
  <c r="F25"/>
  <c r="G17"/>
  <c r="F23"/>
  <c r="K23"/>
  <c r="N23"/>
  <c r="L31" i="6"/>
  <c r="U31" s="1"/>
  <c r="V31" s="1"/>
  <c r="V62"/>
  <c r="V28"/>
  <c r="V29"/>
  <c r="L32"/>
  <c r="U32" s="1"/>
  <c r="V32" s="1"/>
  <c r="K33"/>
  <c r="V23"/>
  <c r="V25"/>
  <c r="V24"/>
  <c r="V26"/>
  <c r="J11" i="5"/>
  <c r="U21" i="6"/>
  <c r="V59"/>
  <c r="V60"/>
  <c r="U20"/>
  <c r="V61"/>
  <c r="F10" i="5"/>
  <c r="L10"/>
  <c r="E10"/>
  <c r="V98" i="3"/>
  <c r="K10" i="5"/>
  <c r="V96" i="3"/>
  <c r="L99"/>
  <c r="U99" s="1"/>
  <c r="V99" s="1"/>
  <c r="Q101"/>
  <c r="J9" i="5" s="1"/>
  <c r="V97" i="3"/>
  <c r="V95"/>
  <c r="G12" i="5"/>
  <c r="H23"/>
  <c r="L23"/>
  <c r="H27"/>
  <c r="L27"/>
  <c r="O27"/>
  <c r="G15"/>
  <c r="E27"/>
  <c r="I27"/>
  <c r="I23"/>
  <c r="H25"/>
  <c r="L25"/>
  <c r="O25"/>
  <c r="F27"/>
  <c r="J27"/>
  <c r="G19"/>
  <c r="J23"/>
  <c r="I25"/>
  <c r="K25"/>
  <c r="N25"/>
  <c r="G26"/>
  <c r="K27"/>
  <c r="N27"/>
  <c r="G9"/>
  <c r="L94" i="3"/>
  <c r="U94" s="1"/>
  <c r="K101"/>
  <c r="T88" s="1"/>
  <c r="G8" i="5"/>
  <c r="G11"/>
  <c r="E23"/>
  <c r="G7"/>
  <c r="G24"/>
  <c r="L100" i="3"/>
  <c r="U100" s="1"/>
  <c r="V100" s="1"/>
  <c r="U93"/>
  <c r="V93" s="1"/>
  <c r="U71"/>
  <c r="V71" s="1"/>
  <c r="L31"/>
  <c r="U31" s="1"/>
  <c r="V31" s="1"/>
  <c r="F35" i="5" l="1"/>
  <c r="E35"/>
  <c r="V21" i="6"/>
  <c r="U33"/>
  <c r="N11" i="5" s="1"/>
  <c r="N14" s="1"/>
  <c r="G25"/>
  <c r="G18"/>
  <c r="G23"/>
  <c r="J14"/>
  <c r="G14"/>
  <c r="V58" i="6"/>
  <c r="V64" s="1"/>
  <c r="O12" i="5" s="1"/>
  <c r="Q12" s="1"/>
  <c r="G27"/>
  <c r="T15" i="6"/>
  <c r="H11" i="5"/>
  <c r="H14" s="1"/>
  <c r="L33" i="6"/>
  <c r="I11" i="5" s="1"/>
  <c r="I14" s="1"/>
  <c r="V20" i="6"/>
  <c r="G10" i="5"/>
  <c r="U101" i="3"/>
  <c r="N9" i="5" s="1"/>
  <c r="L101" i="3"/>
  <c r="I9" i="5" s="1"/>
  <c r="V94" i="3"/>
  <c r="V101" s="1"/>
  <c r="O9" i="5" s="1"/>
  <c r="Q9" s="1"/>
  <c r="H9"/>
  <c r="G35" l="1"/>
  <c r="V33" i="6"/>
  <c r="O11" i="5" s="1"/>
  <c r="O14" l="1"/>
  <c r="Q11"/>
  <c r="Q14" s="1"/>
  <c r="K72" i="3"/>
  <c r="T55" s="1"/>
  <c r="Q70"/>
  <c r="U70"/>
  <c r="Q69"/>
  <c r="V69" s="1"/>
  <c r="Q68"/>
  <c r="U68"/>
  <c r="Q67"/>
  <c r="U67"/>
  <c r="Q66"/>
  <c r="U66"/>
  <c r="Q65"/>
  <c r="U65"/>
  <c r="Q64"/>
  <c r="U64"/>
  <c r="Q63"/>
  <c r="U63"/>
  <c r="U62"/>
  <c r="V62" s="1"/>
  <c r="Q61"/>
  <c r="U61"/>
  <c r="Q60"/>
  <c r="U54"/>
  <c r="U53"/>
  <c r="K32"/>
  <c r="T15" s="1"/>
  <c r="Q26"/>
  <c r="J26"/>
  <c r="L26" s="1"/>
  <c r="U26" s="1"/>
  <c r="Q25"/>
  <c r="J25"/>
  <c r="L25" s="1"/>
  <c r="U25" s="1"/>
  <c r="Q24"/>
  <c r="J24"/>
  <c r="L24" s="1"/>
  <c r="U24" s="1"/>
  <c r="Q23"/>
  <c r="J23"/>
  <c r="L23" s="1"/>
  <c r="U23" s="1"/>
  <c r="J22"/>
  <c r="L22" s="1"/>
  <c r="U22" s="1"/>
  <c r="V22" s="1"/>
  <c r="Q21"/>
  <c r="J21"/>
  <c r="L21" s="1"/>
  <c r="U21" s="1"/>
  <c r="Q20"/>
  <c r="J20"/>
  <c r="L20" s="1"/>
  <c r="U14"/>
  <c r="U13"/>
  <c r="Q32" l="1"/>
  <c r="J7" i="5" s="1"/>
  <c r="L32" i="3"/>
  <c r="I7" i="5" s="1"/>
  <c r="V61" i="3"/>
  <c r="V70"/>
  <c r="H7" i="5"/>
  <c r="Q72" i="3"/>
  <c r="J8" i="5" s="1"/>
  <c r="H8"/>
  <c r="L72" i="3"/>
  <c r="I8" i="5" s="1"/>
  <c r="V64" i="3"/>
  <c r="V66"/>
  <c r="V68"/>
  <c r="V63"/>
  <c r="V65"/>
  <c r="V67"/>
  <c r="V23"/>
  <c r="V25"/>
  <c r="V24"/>
  <c r="V26"/>
  <c r="V21"/>
  <c r="U20"/>
  <c r="U60"/>
  <c r="U72" s="1"/>
  <c r="N8" i="5" s="1"/>
  <c r="U32" i="3" l="1"/>
  <c r="N7" i="5" s="1"/>
  <c r="N10" s="1"/>
  <c r="H10"/>
  <c r="I10"/>
  <c r="J10"/>
  <c r="V20" i="3"/>
  <c r="V60"/>
  <c r="V72" s="1"/>
  <c r="O8" i="5" s="1"/>
  <c r="P10" l="1"/>
  <c r="P35" s="1"/>
  <c r="Q8"/>
  <c r="V32" i="3"/>
  <c r="O7" i="5" s="1"/>
  <c r="O10" l="1"/>
  <c r="Q7"/>
  <c r="Q10" s="1"/>
  <c r="M34" i="2"/>
  <c r="K28" i="5" s="1"/>
  <c r="K31" s="1"/>
  <c r="K35" s="1"/>
  <c r="L28"/>
  <c r="L31" s="1"/>
  <c r="L35" s="1"/>
  <c r="K34" i="2" l="1"/>
  <c r="H28" i="5" s="1"/>
  <c r="H31" s="1"/>
  <c r="H35" s="1"/>
  <c r="T15" i="2" l="1"/>
  <c r="Q33"/>
  <c r="J33"/>
  <c r="L33" s="1"/>
  <c r="U33" s="1"/>
  <c r="J29"/>
  <c r="L29" s="1"/>
  <c r="U29" s="1"/>
  <c r="V29" s="1"/>
  <c r="J28"/>
  <c r="L28" s="1"/>
  <c r="Q25"/>
  <c r="J25"/>
  <c r="L25" s="1"/>
  <c r="U25" s="1"/>
  <c r="Q24"/>
  <c r="J24"/>
  <c r="L24" s="1"/>
  <c r="U24" s="1"/>
  <c r="Q23"/>
  <c r="J23"/>
  <c r="L23" s="1"/>
  <c r="U23" s="1"/>
  <c r="Q22"/>
  <c r="J22"/>
  <c r="L22" s="1"/>
  <c r="U22" s="1"/>
  <c r="Q21"/>
  <c r="J21"/>
  <c r="L21" s="1"/>
  <c r="U14"/>
  <c r="U13"/>
  <c r="V33" l="1"/>
  <c r="Q34"/>
  <c r="J28" i="5" s="1"/>
  <c r="J31" s="1"/>
  <c r="J35" s="1"/>
  <c r="V24" i="2"/>
  <c r="U28"/>
  <c r="L34"/>
  <c r="I28" i="5" s="1"/>
  <c r="I31" s="1"/>
  <c r="I35" s="1"/>
  <c r="V25" i="2"/>
  <c r="U21"/>
  <c r="V23"/>
  <c r="V22"/>
  <c r="U34" l="1"/>
  <c r="N28" i="5" s="1"/>
  <c r="N31" s="1"/>
  <c r="N35" s="1"/>
  <c r="V28" i="2"/>
  <c r="V21"/>
  <c r="V34" l="1"/>
  <c r="O28" i="5" s="1"/>
  <c r="Q28" l="1"/>
  <c r="Q31" s="1"/>
  <c r="Q35" s="1"/>
  <c r="O31"/>
  <c r="O35" s="1"/>
</calcChain>
</file>

<file path=xl/sharedStrings.xml><?xml version="1.0" encoding="utf-8"?>
<sst xmlns="http://schemas.openxmlformats.org/spreadsheetml/2006/main" count="2132" uniqueCount="335">
  <si>
    <t>Утверждаю</t>
  </si>
  <si>
    <t>Согласовано</t>
  </si>
  <si>
    <t>Директор КГКП "Рудненский политехнический колледж"</t>
  </si>
  <si>
    <t>Заместитель руководителя</t>
  </si>
  <si>
    <t>ГУ "Управление образования акимата Костанайской области"</t>
  </si>
  <si>
    <t>_____________________________</t>
  </si>
  <si>
    <t>Ишмухамбетов А.А.</t>
  </si>
  <si>
    <t>г. Рудный, ул. Ленина, 34</t>
  </si>
  <si>
    <t>Итого</t>
  </si>
  <si>
    <t>№ п/п</t>
  </si>
  <si>
    <t>Оконченное учебное заведение</t>
  </si>
  <si>
    <t>Ставка</t>
  </si>
  <si>
    <t>Заработная плата в месяц по НСОТ (G)</t>
  </si>
  <si>
    <t>Всего зарплата в месяц</t>
  </si>
  <si>
    <t>Бюджет</t>
  </si>
  <si>
    <t>зав.каб</t>
  </si>
  <si>
    <t>проверка тетрадей</t>
  </si>
  <si>
    <t>%</t>
  </si>
  <si>
    <t>кол-во часов</t>
  </si>
  <si>
    <t>сумма</t>
  </si>
  <si>
    <t>19л00м</t>
  </si>
  <si>
    <t>В-1-4</t>
  </si>
  <si>
    <t xml:space="preserve">Рудненский индустриальный институт </t>
  </si>
  <si>
    <t>ЖБ-II 0110116 от 22.06.96г.</t>
  </si>
  <si>
    <t>Костанайский социально-технический университет</t>
  </si>
  <si>
    <t>№ 113043, 06.06.1988г</t>
  </si>
  <si>
    <t>Рудненский индустриальный институт</t>
  </si>
  <si>
    <t>ЖБ 0148779,23.02.2010г</t>
  </si>
  <si>
    <t>УВ 662964 от 23.06.1990г.</t>
  </si>
  <si>
    <t>28л00м</t>
  </si>
  <si>
    <t>В1-4</t>
  </si>
  <si>
    <t>ЖБ 0010955 26.06.08.</t>
  </si>
  <si>
    <t>с 7до 10л</t>
  </si>
  <si>
    <t>высшее</t>
  </si>
  <si>
    <t xml:space="preserve">ЖБ-Б 0020418
15.06.2011.
</t>
  </si>
  <si>
    <t>1) Костанайский государственный университет им. А. Байтурсынова                                                                                 2) Костанайский социально-технический университет</t>
  </si>
  <si>
    <t>№ 0119267, 22.06.2000г</t>
  </si>
  <si>
    <t xml:space="preserve"> Кустанайский педагогический институт
</t>
  </si>
  <si>
    <t>ЕВ 088857  от 30.06.80.</t>
  </si>
  <si>
    <t>Рудненский (государственный) индустриальный институт</t>
  </si>
  <si>
    <t>14л00м</t>
  </si>
  <si>
    <t xml:space="preserve">Рудненский (государственный) индустриальный институт </t>
  </si>
  <si>
    <t>ЖБ 0083782 от 19.06.2006</t>
  </si>
  <si>
    <t>№ 068094, 19.06.1986г</t>
  </si>
  <si>
    <t>№ 693357, 29.06.1992г</t>
  </si>
  <si>
    <t>1) Кустанайский педагогический институт им. 50-летия СССР, 2)  Костанайский институт бизнеса и управления</t>
  </si>
  <si>
    <t>№ 072796, 22.06.1987г</t>
  </si>
  <si>
    <t xml:space="preserve">Костанайская социальная академия
</t>
  </si>
  <si>
    <t>ЖБ 0238009 от 24.06.2002г.</t>
  </si>
  <si>
    <t>преподаватель спец.дисциплин (Экономика транспорта и управление производством)</t>
  </si>
  <si>
    <t>1) Рудненский индустриальный институт , 2) Костанайский инженерно-экономический университет</t>
  </si>
  <si>
    <t>№ 0338912, 21.03.2003г</t>
  </si>
  <si>
    <t>ЖБ 0381121  от 15.06.04.</t>
  </si>
  <si>
    <t>13л00м</t>
  </si>
  <si>
    <t xml:space="preserve">1)Челябинский государственный  педагогический университет-  2) Костанайский инженерно-экономический университет им. Дулатова </t>
  </si>
  <si>
    <t>ДВС 0482318 от 08.02.02г.</t>
  </si>
  <si>
    <t>3) Рудненский индустриальный институт</t>
  </si>
  <si>
    <t>ЖБ 0223631 от 22.06.01г.</t>
  </si>
  <si>
    <t>№0005677,11.12.98</t>
  </si>
  <si>
    <t>Костанайский инженерно-экономический университет</t>
  </si>
  <si>
    <t>ЖБ 0032205 от 21.03.03г</t>
  </si>
  <si>
    <t>15л00м</t>
  </si>
  <si>
    <t>преподаватель спец.дисциплин (Основы права)</t>
  </si>
  <si>
    <t xml:space="preserve">1)Кустанайский педагогический институт им.50 летия СССР   
2)Костанайский социально-технический университет  им. Академика Зулхарнай Алдамжар 
</t>
  </si>
  <si>
    <t>ЖБ-II 0024431 от 18.06.1994г.  ЖБ-Б 0638643 от 05.07.2013г.</t>
  </si>
  <si>
    <t>Казахский университет путей сообщения</t>
  </si>
  <si>
    <t>ЖБ 0021418 03.06.08 г.</t>
  </si>
  <si>
    <t>ЖБ 0066754 от 27.06.05г</t>
  </si>
  <si>
    <t xml:space="preserve">ЖБ  0730253
18.06.2006
</t>
  </si>
  <si>
    <t xml:space="preserve">Костанайский государственный университет им.А.Байтурсынова
Костанайский государственный педагогический институт 
</t>
  </si>
  <si>
    <t>ЖБ 0017027 от 29.06.1998г. ҒПЖ 0005960 от 17.06.2009г.</t>
  </si>
  <si>
    <t>с7 до 10</t>
  </si>
  <si>
    <t>_____________________ Альжанова М.Х.</t>
  </si>
  <si>
    <t>23г02м</t>
  </si>
  <si>
    <t>18л08м</t>
  </si>
  <si>
    <t>05л09м</t>
  </si>
  <si>
    <t>29л00м</t>
  </si>
  <si>
    <t>09л00м</t>
  </si>
  <si>
    <t>15л11м</t>
  </si>
  <si>
    <t>07л07м</t>
  </si>
  <si>
    <t>26л07м</t>
  </si>
  <si>
    <t>10л10м</t>
  </si>
  <si>
    <t>32г08м</t>
  </si>
  <si>
    <t>13л10м</t>
  </si>
  <si>
    <t>32г00м</t>
  </si>
  <si>
    <t>31г01м</t>
  </si>
  <si>
    <t>21г00м</t>
  </si>
  <si>
    <t>06л11м</t>
  </si>
  <si>
    <t>25л00м</t>
  </si>
  <si>
    <t>16л00м</t>
  </si>
  <si>
    <t>13л03м</t>
  </si>
  <si>
    <t>18л09м</t>
  </si>
  <si>
    <t>05л03м</t>
  </si>
  <si>
    <t>17л03м</t>
  </si>
  <si>
    <t>01г04м</t>
  </si>
  <si>
    <t>00л00м</t>
  </si>
  <si>
    <t xml:space="preserve">             Тарификационный список  преподавателей №</t>
  </si>
  <si>
    <t>KГКП Рудненский политехнический колледж</t>
  </si>
  <si>
    <t>Показатели:</t>
  </si>
  <si>
    <t>Специальность:</t>
  </si>
  <si>
    <t>АиУ</t>
  </si>
  <si>
    <t>Курс</t>
  </si>
  <si>
    <t>Количество учащихся,всего-</t>
  </si>
  <si>
    <t>чел</t>
  </si>
  <si>
    <t>бюджет</t>
  </si>
  <si>
    <t>договор</t>
  </si>
  <si>
    <t>Число часов-</t>
  </si>
  <si>
    <t>1302000 Автоматизация и управление (по профилю)</t>
  </si>
  <si>
    <t>№</t>
  </si>
  <si>
    <t>Ф.И.О.</t>
  </si>
  <si>
    <t>Занимаемая должность(с указанием предмета)</t>
  </si>
  <si>
    <t>Образование(высшее)</t>
  </si>
  <si>
    <t>Номер док-та и дата выдачи</t>
  </si>
  <si>
    <t>Пед.стаж</t>
  </si>
  <si>
    <t xml:space="preserve">Звено, ступень по блокам </t>
  </si>
  <si>
    <t xml:space="preserve">Оклад согласно ППРК № 1193 от 31.12.2015 г. </t>
  </si>
  <si>
    <t>Число часов в м-ц</t>
  </si>
  <si>
    <t>доплата</t>
  </si>
  <si>
    <t xml:space="preserve">Надбавка 10% </t>
  </si>
  <si>
    <t xml:space="preserve">Всего заработная плата в месяц </t>
  </si>
  <si>
    <t>кл.рук</t>
  </si>
  <si>
    <t>Костанайский государственный университет им.А.Байтурсынова</t>
  </si>
  <si>
    <t>преподаватель истории Казахстана</t>
  </si>
  <si>
    <t xml:space="preserve">    Главный бухгалтер</t>
  </si>
  <si>
    <t>за работу с детьми с ограни возможн 40 %</t>
  </si>
  <si>
    <t>на 01 сентября  2019 года</t>
  </si>
  <si>
    <t>Аркалыкский государственный педагогический институт им.И.Алтынсарина</t>
  </si>
  <si>
    <t xml:space="preserve">ЖБ № 0005220
29.06.2008
</t>
  </si>
  <si>
    <t xml:space="preserve">Рудненский индустриальный институт
</t>
  </si>
  <si>
    <t xml:space="preserve">РВ № 112934 
28.06.1988
</t>
  </si>
  <si>
    <t>преподаватель черчения</t>
  </si>
  <si>
    <t xml:space="preserve">Рудненский (государственный) индустриальный институт
</t>
  </si>
  <si>
    <t xml:space="preserve">ЖБ № 0072114
15.06.2000
</t>
  </si>
  <si>
    <t xml:space="preserve">ЖООК – М № 0128812
03 июля 2017
</t>
  </si>
  <si>
    <t>ЖБ-Б №1159083 20.06.2017г.</t>
  </si>
  <si>
    <t xml:space="preserve">ЖБ № 0237275
24.07.2009
</t>
  </si>
  <si>
    <t>0707000 Техническое обслуживание и ремонт горного электромеханического оборудования</t>
  </si>
  <si>
    <t>Оклад согласно ППРК № 1193 от 31.12.2015 г.</t>
  </si>
  <si>
    <t xml:space="preserve">ЖБ-Б № 0845197
19.02.2016
ЖБ-Б № 0539202
17.06.2013
</t>
  </si>
  <si>
    <t>Бюджетная программа: (024-015)</t>
  </si>
  <si>
    <t xml:space="preserve">Сводный тарификационный список </t>
  </si>
  <si>
    <t>по КГКП Рудненский политехнический колледж</t>
  </si>
  <si>
    <t>Наименование спциальности</t>
  </si>
  <si>
    <t>Группа</t>
  </si>
  <si>
    <t>Кол-во учащихся</t>
  </si>
  <si>
    <t>Число часов  в   месяц</t>
  </si>
  <si>
    <t>Заработная плата в месяц</t>
  </si>
  <si>
    <t xml:space="preserve">          Доплата</t>
  </si>
  <si>
    <t>за особые условия труда 10%</t>
  </si>
  <si>
    <t>по договору</t>
  </si>
  <si>
    <t>за проверку письменных                                       работ, 20, 25% от БДО</t>
  </si>
  <si>
    <t>за классное руководство, 25% от БДО</t>
  </si>
  <si>
    <t>за заведование кабинетами, 25% от БДО</t>
  </si>
  <si>
    <t>Всего</t>
  </si>
  <si>
    <t>Директор</t>
  </si>
  <si>
    <t>А.Ишмухамбетов</t>
  </si>
  <si>
    <t>Главный бухгалтер</t>
  </si>
  <si>
    <t>Н.Акбергенова</t>
  </si>
  <si>
    <t>на 1 сентября 2019 года</t>
  </si>
  <si>
    <t>преподаватель спец.дисциплин (Экономика отрасли)</t>
  </si>
  <si>
    <t>Надбавка 10%</t>
  </si>
  <si>
    <t xml:space="preserve"> преподаватель  спец.дисциплин (Основы экономики)</t>
  </si>
  <si>
    <t>преподаватель культурологии</t>
  </si>
  <si>
    <t>ТЭОиРЭиЭО</t>
  </si>
  <si>
    <t>Звено, ступень по блокам</t>
  </si>
  <si>
    <t>преподаватель факультатива (Основы предпринимательской деятельности)</t>
  </si>
  <si>
    <t>В1-5</t>
  </si>
  <si>
    <t>преподаватель спец.дисциплин (Электрооборудование предприятий и гражданских зданий)</t>
  </si>
  <si>
    <t>преподаватель спец.дисциплин(Эксплуатация и ремонт электрооборудования)</t>
  </si>
  <si>
    <t>преподаватель спец.дисциплин (Технологическая практика)</t>
  </si>
  <si>
    <t>преподаватель спец.дисциплин (Преддипломная практика)</t>
  </si>
  <si>
    <t xml:space="preserve"> 1108000 Эксплуатация, ремонт и техническое обслуживание подвижного состава железных дорог</t>
  </si>
  <si>
    <t>ЭРиТОПСЖД</t>
  </si>
  <si>
    <t>преподаватель спец.дисциплин (Предмет узкой специализации)</t>
  </si>
  <si>
    <t>с7до10л</t>
  </si>
  <si>
    <t>Спецсчет</t>
  </si>
  <si>
    <t>З-19-11-ПРМПИ-1</t>
  </si>
  <si>
    <t>ПРМПИ</t>
  </si>
  <si>
    <t>преподаватель основ философии, основ политологии и социологии.</t>
  </si>
  <si>
    <t>преподаватель  истории Казахстана</t>
  </si>
  <si>
    <t>преподаватель спец.дисциплин (Электротехника с основами электроники)</t>
  </si>
  <si>
    <t>преподаватель спец.дисциплин (Основы геологии)</t>
  </si>
  <si>
    <t>преподаватель факультатива Основы предпринимательской деятельности</t>
  </si>
  <si>
    <t>преподаватель факультатива Самопознание</t>
  </si>
  <si>
    <t xml:space="preserve">ЖООК – М № 0128812
03.07. 2017
</t>
  </si>
  <si>
    <t>0705000-Подземная разработка месторождений полезных ископаемых</t>
  </si>
  <si>
    <t>преподаватель профессионального английского  языка</t>
  </si>
  <si>
    <t>преподаватель спец.дисциплин (Основы технической механики)</t>
  </si>
  <si>
    <t>З-19-11-ПРМПИ-2</t>
  </si>
  <si>
    <t>З-17-11-ПРМПИ</t>
  </si>
  <si>
    <t>преподаватель спец.дисциплин (Горное дело.Технология и безопасность взрывных работ.Горная механика)</t>
  </si>
  <si>
    <t>преподаватель спец.дисциплин (Горные машины и комплексы)</t>
  </si>
  <si>
    <t>преподаватель спец.дисциплин (Автоматизация производственных процессов)</t>
  </si>
  <si>
    <t>преподаватель спец.дисциплин(Техника безопасности ,охрана окружающей среды и рациональное природопользование.Предмет узкой специальности)</t>
  </si>
  <si>
    <t>преподаватель (Экзамены-0,1 ч,Консультации-5,6 ч.,,контрольные работы-0,6ч)</t>
  </si>
  <si>
    <t>преподаватель (Экзамены-0,05 ч,Консультации-5,6 ч.,,контрольные работы-0,3ч)</t>
  </si>
  <si>
    <t>преподаватель (Экзамены-0,2 ч,Консультации-8,8 ч.,контрольные работы-1,2ч,прием КП-0,4ч,гос.экзамен-5,6ч)</t>
  </si>
  <si>
    <t>З-19-11-ТОиРГЭО</t>
  </si>
  <si>
    <t>ТОиРГЭО</t>
  </si>
  <si>
    <t>преподаватель спец.дисциплин (Электротехника )</t>
  </si>
  <si>
    <t>преподаватель спец.дисциплин (Основы электроники)</t>
  </si>
  <si>
    <t>преподаватель спец.дисицплин (Основы информатизации и автоматизации производства)</t>
  </si>
  <si>
    <t>преподаватель спец.дисциплин (Монтаж и техобслуживание и ремонт горнго электомеханического оборудования и средства автоматики)</t>
  </si>
  <si>
    <t>преподаватель (Экзамены-0,15 ч,Консультации-5,6 ч.,,контрольные работы-2,4ч.)</t>
  </si>
  <si>
    <t>З-18-11-ТОиРГЭО</t>
  </si>
  <si>
    <t>преподаватель культурологии,основ философии, основ политологии и социологии.</t>
  </si>
  <si>
    <t>преподаватель спец.дисциплин(Охрана труда)</t>
  </si>
  <si>
    <t>преподаватель спец.дисциплин (Горное дело и буровзрывные работы)</t>
  </si>
  <si>
    <t>преподаватель спец.дисциплин (Горная механика.Рудничный (карьерный) транспорт)</t>
  </si>
  <si>
    <t>преподаватель спец.дисциплин (Электрооборудование  и электроснабжение горных предприятий,Рудничная автоматика и телемеханика.Монтаж и техобслуживание и ремонт горнго электомеханического оборудования и средства автоматики и средства автоматики)</t>
  </si>
  <si>
    <t>преподаватель (Экзамены-0,15 ч,Консультации-5,0 ч.,,контрольные работы-1,125ч.)</t>
  </si>
  <si>
    <t>З-17-11-ТОиРГЭО</t>
  </si>
  <si>
    <t>преподаватель спец.дисциплин (Горное дело и буровзрывные работы.Горные машины и комплексы)</t>
  </si>
  <si>
    <t>преподаватель факультатива (Самопознание)</t>
  </si>
  <si>
    <t>преподаватель спец.дисциплин (Электрооборудование и электроснабжение горных предприятий)</t>
  </si>
  <si>
    <t>преподаватель практики по профилю специальности</t>
  </si>
  <si>
    <t>преподаватель  квалификационной практики</t>
  </si>
  <si>
    <t>преподаватель (Экзамены-0,375 ч,Консультации-8,6ч.,,прием КП-0,4ч,контрольные работы-0,9ч.,гос.экзамен-7,2ч)</t>
  </si>
  <si>
    <t>З-19-11- ЭРиТОПСЖД</t>
  </si>
  <si>
    <t>1108000 Эксплуатация, ремонт и техническое обслуживание подвижного состава железных дорог</t>
  </si>
  <si>
    <t>преподаватель спец.дисциплин (Теоретические основы электротехники)</t>
  </si>
  <si>
    <t xml:space="preserve">ЖООК – М № 0128812
03 .07. 2017
</t>
  </si>
  <si>
    <t>преподаватель спец.дисциплин (Общий курс железных дорог)</t>
  </si>
  <si>
    <t>преподаватель спец.дисциплин (Основы стандартизации и метрологии.Материаловедение)</t>
  </si>
  <si>
    <t>преподаватель спец.дисциплин (Энергетические установки тягового подвижного состава)</t>
  </si>
  <si>
    <t>преподаватель (Экзамены-0,1 ч,Консультации-5,6 ч.,,контрольные работы-4,825ч.)</t>
  </si>
  <si>
    <t>З-18-11- ЭРиТОПСЖД</t>
  </si>
  <si>
    <t>преподаватель спец.дисциплин (Охрана труда)</t>
  </si>
  <si>
    <t>преподаватель Информационных технологий в профессиональной деятельности</t>
  </si>
  <si>
    <t>преподаватель спец.дисциплин (Электрические машины)</t>
  </si>
  <si>
    <t>преподаватель спец.дисциплин (Электроника, микроэлектроника и микропроцессорная техника)</t>
  </si>
  <si>
    <t>преподаватель спец.дисциплин (Механизация и автоматизация производственного процесса)</t>
  </si>
  <si>
    <t>преподаватель спец.дисицплин (Энергетические установки тягового подвижного состава)</t>
  </si>
  <si>
    <t>преподаватель спец.дисицплин (Конструкция тягового подвижного состава)</t>
  </si>
  <si>
    <t>преподаватель спец.дисицплин (Автоматические тормоза тягового подвижного состава)</t>
  </si>
  <si>
    <t>преподаватель спец.дисицплин (Основы электрической тепловозной тяги)</t>
  </si>
  <si>
    <t>преподаватель спец.дисицплин (Электрические аппараты и цепи тягового подвижного состава)</t>
  </si>
  <si>
    <t>преподаватель спец.дисицплин (Практика на получение рабочей профессии)</t>
  </si>
  <si>
    <t>преподаватель (Экзамены-0,475 ч,Консультации-5,2 ч.,,контрольные работы-1,9ч.)</t>
  </si>
  <si>
    <t>З-17-11- ЭРиТОПСЖД</t>
  </si>
  <si>
    <t>преподаватель культурологии, основ философии, основ политологии и социологии.</t>
  </si>
  <si>
    <t>преподаватель спец.дисциплин (Техническая эксплуатация и безопасность движения)</t>
  </si>
  <si>
    <t>преподаватель спец.дисциплин (Нормоконтоль)</t>
  </si>
  <si>
    <t>преподаватель спец.дисциплин (Автоматические тормоза тягового подвижного состава)</t>
  </si>
  <si>
    <t>преподаватель спец.дисциплин (Электрические аппараты тягового подвижного состава)</t>
  </si>
  <si>
    <t>преподаватель (Экзамены-0,2 ч,прием КП-0,4ч,Консультации-9,6 ч.,,Дипломирование-42,5ч.,контрольные работы-0,75ч.)</t>
  </si>
  <si>
    <t>З-19-11-ТЭОиРЭиЭО</t>
  </si>
  <si>
    <t xml:space="preserve">0911000 Техническая эксплуатация, обслуживание и ремонт электрического и электромеханического  оборудования по видам     </t>
  </si>
  <si>
    <t>преподаватель профессионального казахского языка</t>
  </si>
  <si>
    <t>преподаватель спец.дисциплин(Теоретические основы электротехники.Электрические измерения.Основы промышленной электроники)</t>
  </si>
  <si>
    <t>преподаватель спец.дисциплин (Электротехнические материалы)</t>
  </si>
  <si>
    <t>преподаватель професионального английского языка</t>
  </si>
  <si>
    <t>преподаватель (Экзамены-0,475 ч,Консультации-5,6 ч.,,контрольные работы-2,4ч.)</t>
  </si>
  <si>
    <t>З-18-11-ТЭОиРЭиЭО-1</t>
  </si>
  <si>
    <t>преподаватель спец.дисциплин (Основы промышленной электроники)</t>
  </si>
  <si>
    <t>преподаватель спец.дисциплин (Электрические машины и трансформаторы)</t>
  </si>
  <si>
    <t>преподаватель (Основы компьютерных технологий)</t>
  </si>
  <si>
    <t>преподаватель спец.дисциплин (Основы электропривода.Автоматическое управление электроприводом.Охрана труда.Технологическая практика)</t>
  </si>
  <si>
    <t>преподаватель спец.дисциплин (Электроснабжение предприятий и гражданских зданий)</t>
  </si>
  <si>
    <t>преподаватель  (Консультации-4,6 ч.)</t>
  </si>
  <si>
    <t xml:space="preserve">0911000 Техническая эксплуатация, обслуживание и ремонт электрического и электромеханического  оборудования по видам  </t>
  </si>
  <si>
    <t>З-18-11-ТЭОиРЭиЭО-2</t>
  </si>
  <si>
    <t>преподаватель спец.дисциплин (Основы электропривода.Автоматическое управление электроприводом.Охрана труда.)</t>
  </si>
  <si>
    <t>преподаватель (Экзамены-0,225 ч,Консультации-4,8 ч., прием КП-0,3ч,контрольные работы-1,35ч.)</t>
  </si>
  <si>
    <t>З-17-11-ТЭОиРЭиЭО</t>
  </si>
  <si>
    <t>преподаватель спец.дисциплин (Наладка электрооборудования)</t>
  </si>
  <si>
    <t>преподаватель спец.дисциплин (Проектирование электроснабжения промышленных предприятий.Проектирование электрический сетей)</t>
  </si>
  <si>
    <t>преподаватель спец.дисциплин (Дипломирование,Нормоконтроль)</t>
  </si>
  <si>
    <t>преподаватель спец.дисциплин(Дипломирование.Итоговая аттестация)</t>
  </si>
  <si>
    <t>преподаватель спец.дисциплин (Итоговая аттестация)</t>
  </si>
  <si>
    <t>преподаватель (Экзамены-0,1ч,Консультации-9,8ч., прием КП-0,4ч,контрольные работы-0,75ч.,Дипломное проектирование-23,8,0ч)</t>
  </si>
  <si>
    <t>З-18-11-УиА</t>
  </si>
  <si>
    <t>УиА</t>
  </si>
  <si>
    <t>0508000 Учет и аудит</t>
  </si>
  <si>
    <t>преподаватель спец.дисциплин (Основы бухгалтерского учета.Финансовый учет.Аудит.Предмет узкой специализации)</t>
  </si>
  <si>
    <t xml:space="preserve"> преподаватель  спец.дисциплин (Налоги и налогообложение)</t>
  </si>
  <si>
    <t>преподаватель спец.дисциплин (Экономический анализ и анализ финансовой отчетности.)</t>
  </si>
  <si>
    <t>преподаватель спец.дисциплин (Экономика организации)</t>
  </si>
  <si>
    <t>преподаватель спец.дисциплин (Основы менеджмента и маркетинга.Автоматизация бухгалтерского учета по программе 1С: Бухгалтерия)</t>
  </si>
  <si>
    <t>преподаватель (Экзамены-0,075ч,Консультации-5,1ч., прием КП-0,1ч,контрольные работы-2,4 ч.,гос.экзамены-4,5ч.Практика-1,2 ч)</t>
  </si>
  <si>
    <t>З-18-11-АиУ</t>
  </si>
  <si>
    <t>преподаватель спец.дисциплин ()Основы права)</t>
  </si>
  <si>
    <t>преподаватель спец.дисциплин (Электрические машины и электропривод)</t>
  </si>
  <si>
    <t>преподаватель спец.дисциплин (Основы электроники и микроэлектроники.Эксплуатация автоматизированных установок)</t>
  </si>
  <si>
    <t>преподаватель спец.дисциплин (Основы гидравлики, гидро- и пневмопривод.Основы обработки материалов и инструментов)</t>
  </si>
  <si>
    <t>преподаватель спец.дисциплин (Автоматическое регулирование и регуляторы)</t>
  </si>
  <si>
    <t>преподаватель (Практика)</t>
  </si>
  <si>
    <t>преподаватель  спец.дисциплин (Основы метрологии и средства технологического контроля)</t>
  </si>
  <si>
    <t>преподаватель (Экзамены-0,275ч,Консультации-4,8ч., прием КП-0,3ч,контрольные работы-1,35 ч.)</t>
  </si>
  <si>
    <t>З-19-11-ОРМПИ</t>
  </si>
  <si>
    <t>1203000 Открытая разработка месторождений полезных ископаемых</t>
  </si>
  <si>
    <t>ОРМПИ</t>
  </si>
  <si>
    <t>преподаватель основ философии, основ политологии и социологии,истории Казахстана</t>
  </si>
  <si>
    <t>преподаватель профессионального казахского  языка</t>
  </si>
  <si>
    <t>преподаватель спец.дисциплин(Основы технической механики)</t>
  </si>
  <si>
    <t>преподаватель (Консультации-5,6ч.,контрольные работы-4,35 ч.)</t>
  </si>
  <si>
    <t>З-18-11-ОРМПИ</t>
  </si>
  <si>
    <t>преподаватель спец.дисциплин (Основы информатизации и автоматизации производства)</t>
  </si>
  <si>
    <t>преподаватель  спец.дисциплин (Основы геодезии и маркшейдерского дела.Охрана труда)</t>
  </si>
  <si>
    <t>преподаватель спец.дисциплин (Горная механика.)</t>
  </si>
  <si>
    <t>преподаватель спец.дисциплин (Горная механика.Карьерный транспорт.Инженерная геология, гидро- геология и осушение месторождений)</t>
  </si>
  <si>
    <t>преподаватель спец.дисциплин (Горное дело)</t>
  </si>
  <si>
    <t>преподаватель (Консультации-5,0ч.,контрольные работы-0,75ч,прием КП-0,2ч)</t>
  </si>
  <si>
    <t>З-17-11-ОРМПИ</t>
  </si>
  <si>
    <t>преподаватель спец.дисциплин (Электрооборудование  и электроснабжение горных предприятий)</t>
  </si>
  <si>
    <t>преподаватель (Автоматизация производственных процессов)</t>
  </si>
  <si>
    <t>преподаватель спец.дисциплин(Техника безопасности, охрана окружающей среды и рациональное природопользование.Предмет узкой специализации)</t>
  </si>
  <si>
    <t>преподаватель (Итоговая аттестация)</t>
  </si>
  <si>
    <t>преподаватель спец.дисциплин (Технология безопасности взрывных устройств)</t>
  </si>
  <si>
    <t>преподаватель (Экзамены-0,05ч,Консультации-7,65ч.,гос.экзамен-5,25ч.)</t>
  </si>
  <si>
    <t>1014000 Технология машиностроения (по видам)</t>
  </si>
  <si>
    <t>З-18-11-ТМ</t>
  </si>
  <si>
    <t>ТМ</t>
  </si>
  <si>
    <t>1014000-Технология машиностроения</t>
  </si>
  <si>
    <t>преподаватель спец.дисциплин (Грузоподъемные и транспортные устройства.Основы обработки материалов и инструментов.Техническое обслуживание и ремонт оборудования)</t>
  </si>
  <si>
    <t>преподаватель спец.дисциплин (Экономика и управление машиностроительным предприятием)</t>
  </si>
  <si>
    <t>преподаватель спец.дисциплин (Охрана труда.Стандартизация)</t>
  </si>
  <si>
    <t>преподаватель спец.дисциплин (Нормирование и монтаж оборудования.)</t>
  </si>
  <si>
    <t>преподаватель (Экзамены-0,1ч., прием КП-0,2ч.,Консультации-5,0ч.,контрольные работы-0,45 ч.)</t>
  </si>
  <si>
    <t>преподаватель спец.дисциплин (Металлорежущее оборудование.Технологическое оборудование отрасли.Технология машиностроения)</t>
  </si>
  <si>
    <t>З-17-11-ТМ</t>
  </si>
  <si>
    <t>преподаватель (Экзамены-0,075ч.,Консультации-7,1 ч.,контрольные работы-0,45ч,прием КП-0,2ч.дипломирование-33,65ч.)</t>
  </si>
  <si>
    <t xml:space="preserve">0911000 Техническая эксплуатация, обслуживание и ремонт электрического и электромеханического  оборудования (по видам)     
</t>
  </si>
  <si>
    <t>1) Рудненский индустриальный институт  2) Костанайский инженерно-экономический университет</t>
  </si>
  <si>
    <t>преподаватель спец.дисциплин                         (Предмет узкой специализации)</t>
  </si>
  <si>
    <t>Заочная  форма обучения</t>
  </si>
  <si>
    <t>№0005677,    11.12.98</t>
  </si>
  <si>
    <t>преподаватель спец.дисциплин (Технология металлов, конструкционные и электротехнические материалы)</t>
  </si>
  <si>
    <t xml:space="preserve">1)Челябинский государственный  педагогический университет/                    2) Костанайский инженерно-экономический университет им. Дулатова </t>
  </si>
  <si>
    <t>преподаватель спец.дисциплин (Технология ремонта тягового подвижного состава)</t>
  </si>
  <si>
    <t>преподаватель делопроизводства на государственном языке</t>
  </si>
  <si>
    <t xml:space="preserve">Рудненский  индустриальный институт </t>
  </si>
  <si>
    <t>№0005677     11.12.98</t>
  </si>
  <si>
    <t xml:space="preserve">Заработная плата в месяц по НСОТ </t>
  </si>
  <si>
    <t>преподаватель спец.дисциплин (Консультации,дипломирование,    нормоконтроль)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</si>
</sst>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0.0"/>
    <numFmt numFmtId="165" formatCode="0.000"/>
    <numFmt numFmtId="166" formatCode="_(* #,##0.00_);_(* \(#,##0.00\);_(* &quot;-&quot;??_);_(@_)"/>
    <numFmt numFmtId="167" formatCode="_-* #,##0.000\ _₽_-;\-* #,##0.000\ _₽_-;_-* &quot;-&quot;??\ _₽_-;_-@_-"/>
    <numFmt numFmtId="168" formatCode="_-* #,##0.0\ _₽_-;\-* #,##0.0\ _₽_-;_-* &quot;-&quot;??\ _₽_-;_-@_-"/>
  </numFmts>
  <fonts count="25"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Arial"/>
      <family val="2"/>
      <charset val="204"/>
    </font>
    <font>
      <i/>
      <sz val="12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4"/>
      <name val="Arial"/>
      <family val="2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64">
    <xf numFmtId="0" fontId="0" fillId="0" borderId="0" xfId="0"/>
    <xf numFmtId="0" fontId="6" fillId="2" borderId="0" xfId="0" applyFont="1" applyFill="1"/>
    <xf numFmtId="0" fontId="1" fillId="2" borderId="0" xfId="1" applyFill="1"/>
    <xf numFmtId="0" fontId="1" fillId="0" borderId="0" xfId="1"/>
    <xf numFmtId="0" fontId="8" fillId="0" borderId="0" xfId="1" applyFont="1"/>
    <xf numFmtId="0" fontId="1" fillId="2" borderId="0" xfId="1" applyFont="1" applyFill="1"/>
    <xf numFmtId="0" fontId="6" fillId="2" borderId="0" xfId="1" applyFont="1" applyFill="1"/>
    <xf numFmtId="0" fontId="1" fillId="0" borderId="0" xfId="1" applyBorder="1"/>
    <xf numFmtId="0" fontId="10" fillId="0" borderId="0" xfId="1" applyFont="1"/>
    <xf numFmtId="0" fontId="1" fillId="0" borderId="0" xfId="1" applyAlignment="1">
      <alignment horizontal="left"/>
    </xf>
    <xf numFmtId="0" fontId="11" fillId="0" borderId="0" xfId="1" applyFont="1"/>
    <xf numFmtId="0" fontId="11" fillId="2" borderId="0" xfId="1" applyFont="1" applyFill="1" applyAlignment="1">
      <alignment horizontal="left"/>
    </xf>
    <xf numFmtId="0" fontId="7" fillId="2" borderId="0" xfId="1" applyFont="1" applyFill="1" applyAlignment="1">
      <alignment horizontal="left"/>
    </xf>
    <xf numFmtId="0" fontId="11" fillId="0" borderId="0" xfId="1" applyFont="1" applyAlignment="1"/>
    <xf numFmtId="0" fontId="1" fillId="0" borderId="0" xfId="1" applyAlignment="1"/>
    <xf numFmtId="0" fontId="3" fillId="2" borderId="0" xfId="1" applyFont="1" applyFill="1" applyAlignment="1">
      <alignment horizontal="left"/>
    </xf>
    <xf numFmtId="0" fontId="6" fillId="0" borderId="0" xfId="0" applyFont="1"/>
    <xf numFmtId="1" fontId="9" fillId="0" borderId="0" xfId="0" applyNumberFormat="1" applyFont="1"/>
    <xf numFmtId="0" fontId="9" fillId="0" borderId="0" xfId="0" applyFont="1"/>
    <xf numFmtId="0" fontId="6" fillId="0" borderId="0" xfId="0" applyFont="1" applyAlignment="1">
      <alignment horizontal="center" wrapText="1"/>
    </xf>
    <xf numFmtId="0" fontId="2" fillId="2" borderId="4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 wrapText="1"/>
    </xf>
    <xf numFmtId="0" fontId="1" fillId="2" borderId="0" xfId="1" applyFill="1" applyBorder="1"/>
    <xf numFmtId="0" fontId="7" fillId="2" borderId="0" xfId="1" applyFont="1" applyFill="1"/>
    <xf numFmtId="0" fontId="11" fillId="2" borderId="0" xfId="1" applyFont="1" applyFill="1"/>
    <xf numFmtId="0" fontId="3" fillId="2" borderId="0" xfId="1" applyFont="1" applyFill="1"/>
    <xf numFmtId="0" fontId="3" fillId="2" borderId="0" xfId="1" applyFont="1" applyFill="1" applyBorder="1"/>
    <xf numFmtId="0" fontId="8" fillId="2" borderId="0" xfId="1" applyFont="1" applyFill="1"/>
    <xf numFmtId="0" fontId="8" fillId="2" borderId="0" xfId="1" applyFont="1" applyFill="1" applyAlignment="1">
      <alignment vertical="top"/>
    </xf>
    <xf numFmtId="0" fontId="12" fillId="2" borderId="0" xfId="1" applyFont="1" applyFill="1"/>
    <xf numFmtId="0" fontId="0" fillId="3" borderId="0" xfId="0" applyFont="1" applyFill="1"/>
    <xf numFmtId="0" fontId="13" fillId="3" borderId="0" xfId="0" applyFont="1" applyFill="1" applyAlignment="1"/>
    <xf numFmtId="0" fontId="0" fillId="0" borderId="0" xfId="0" applyFont="1"/>
    <xf numFmtId="0" fontId="0" fillId="2" borderId="0" xfId="0" applyFont="1" applyFill="1"/>
    <xf numFmtId="0" fontId="0" fillId="2" borderId="0" xfId="0" applyFont="1" applyFill="1" applyAlignment="1">
      <alignment horizontal="center" wrapText="1"/>
    </xf>
    <xf numFmtId="0" fontId="2" fillId="2" borderId="0" xfId="1" applyFont="1" applyFill="1"/>
    <xf numFmtId="0" fontId="2" fillId="2" borderId="4" xfId="1" applyFont="1" applyFill="1" applyBorder="1" applyAlignment="1">
      <alignment vertical="top" wrapText="1"/>
    </xf>
    <xf numFmtId="0" fontId="2" fillId="2" borderId="0" xfId="0" applyFont="1" applyFill="1" applyAlignment="1">
      <alignment horizontal="left" vertical="top" wrapText="1"/>
    </xf>
    <xf numFmtId="1" fontId="2" fillId="2" borderId="4" xfId="2" applyNumberFormat="1" applyFont="1" applyFill="1" applyBorder="1" applyAlignment="1">
      <alignment horizontal="left" vertical="top" wrapText="1"/>
    </xf>
    <xf numFmtId="1" fontId="2" fillId="2" borderId="4" xfId="2" applyNumberFormat="1" applyFont="1" applyFill="1" applyBorder="1" applyAlignment="1">
      <alignment horizontal="left" vertical="top"/>
    </xf>
    <xf numFmtId="2" fontId="2" fillId="2" borderId="4" xfId="1" applyNumberFormat="1" applyFont="1" applyFill="1" applyBorder="1" applyAlignment="1">
      <alignment horizontal="left" vertical="top" wrapText="1"/>
    </xf>
    <xf numFmtId="164" fontId="2" fillId="2" borderId="4" xfId="1" applyNumberFormat="1" applyFont="1" applyFill="1" applyBorder="1" applyAlignment="1">
      <alignment horizontal="left" vertical="top" wrapText="1"/>
    </xf>
    <xf numFmtId="1" fontId="2" fillId="2" borderId="4" xfId="1" applyNumberFormat="1" applyFont="1" applyFill="1" applyBorder="1" applyAlignment="1">
      <alignment horizontal="left" vertical="top" wrapText="1"/>
    </xf>
    <xf numFmtId="0" fontId="12" fillId="2" borderId="0" xfId="1" applyFont="1" applyFill="1" applyAlignment="1">
      <alignment horizontal="left"/>
    </xf>
    <xf numFmtId="1" fontId="2" fillId="2" borderId="5" xfId="2" applyNumberFormat="1" applyFont="1" applyFill="1" applyBorder="1" applyAlignment="1">
      <alignment horizontal="left" vertical="top" wrapText="1"/>
    </xf>
    <xf numFmtId="0" fontId="2" fillId="2" borderId="4" xfId="2" applyFont="1" applyFill="1" applyBorder="1" applyAlignment="1">
      <alignment horizontal="left" vertical="top" wrapText="1"/>
    </xf>
    <xf numFmtId="0" fontId="2" fillId="2" borderId="4" xfId="3" applyFont="1" applyFill="1" applyBorder="1" applyAlignment="1">
      <alignment horizontal="left" vertical="top" wrapText="1"/>
    </xf>
    <xf numFmtId="0" fontId="2" fillId="2" borderId="4" xfId="2" applyFont="1" applyFill="1" applyBorder="1" applyAlignment="1">
      <alignment horizontal="left" vertical="top"/>
    </xf>
    <xf numFmtId="0" fontId="17" fillId="2" borderId="4" xfId="0" applyFont="1" applyFill="1" applyBorder="1" applyAlignment="1">
      <alignment horizontal="left" vertical="top" wrapText="1"/>
    </xf>
    <xf numFmtId="0" fontId="2" fillId="2" borderId="5" xfId="2" applyFont="1" applyFill="1" applyBorder="1" applyAlignment="1">
      <alignment horizontal="left" vertical="top" wrapText="1"/>
    </xf>
    <xf numFmtId="0" fontId="2" fillId="2" borderId="5" xfId="3" applyFont="1" applyFill="1" applyBorder="1" applyAlignment="1">
      <alignment horizontal="left" vertical="top" wrapText="1"/>
    </xf>
    <xf numFmtId="0" fontId="2" fillId="2" borderId="5" xfId="2" applyFont="1" applyFill="1" applyBorder="1" applyAlignment="1">
      <alignment horizontal="left" vertical="top"/>
    </xf>
    <xf numFmtId="0" fontId="2" fillId="2" borderId="4" xfId="0" applyFont="1" applyFill="1" applyBorder="1" applyAlignment="1">
      <alignment vertical="top" wrapText="1"/>
    </xf>
    <xf numFmtId="49" fontId="2" fillId="2" borderId="4" xfId="2" applyNumberFormat="1" applyFont="1" applyFill="1" applyBorder="1" applyAlignment="1">
      <alignment horizontal="left" vertical="top" wrapText="1"/>
    </xf>
    <xf numFmtId="1" fontId="2" fillId="2" borderId="5" xfId="3" applyNumberFormat="1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1" applyFont="1" applyFill="1" applyBorder="1" applyAlignment="1">
      <alignment horizontal="left" vertical="top" wrapText="1"/>
    </xf>
    <xf numFmtId="1" fontId="2" fillId="2" borderId="0" xfId="0" applyNumberFormat="1" applyFont="1" applyFill="1" applyAlignment="1">
      <alignment horizontal="left" vertical="top"/>
    </xf>
    <xf numFmtId="1" fontId="2" fillId="2" borderId="9" xfId="0" applyNumberFormat="1" applyFont="1" applyFill="1" applyBorder="1" applyAlignment="1">
      <alignment horizontal="left" vertical="top"/>
    </xf>
    <xf numFmtId="0" fontId="2" fillId="2" borderId="0" xfId="1" applyFont="1" applyFill="1" applyAlignment="1">
      <alignment horizontal="left" vertical="top" wrapText="1"/>
    </xf>
    <xf numFmtId="0" fontId="2" fillId="2" borderId="0" xfId="1" applyFont="1" applyFill="1" applyAlignment="1">
      <alignment horizontal="left"/>
    </xf>
    <xf numFmtId="0" fontId="2" fillId="2" borderId="7" xfId="1" applyFont="1" applyFill="1" applyBorder="1" applyAlignment="1">
      <alignment horizontal="left" vertical="top" wrapText="1"/>
    </xf>
    <xf numFmtId="1" fontId="2" fillId="2" borderId="7" xfId="1" applyNumberFormat="1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0" xfId="1" applyFont="1" applyFill="1" applyBorder="1"/>
    <xf numFmtId="0" fontId="2" fillId="0" borderId="0" xfId="1" applyFont="1"/>
    <xf numFmtId="0" fontId="8" fillId="0" borderId="0" xfId="1" applyFont="1" applyBorder="1"/>
    <xf numFmtId="0" fontId="0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3" borderId="0" xfId="2" applyFont="1" applyFill="1" applyBorder="1" applyAlignment="1">
      <alignment horizontal="center" vertical="top" textRotation="90" wrapText="1"/>
    </xf>
    <xf numFmtId="0" fontId="4" fillId="0" borderId="0" xfId="0" applyFont="1" applyAlignment="1">
      <alignment vertical="top"/>
    </xf>
    <xf numFmtId="0" fontId="15" fillId="2" borderId="0" xfId="0" applyFont="1" applyFill="1" applyAlignment="1">
      <alignment vertical="top"/>
    </xf>
    <xf numFmtId="0" fontId="0" fillId="2" borderId="0" xfId="0" applyFont="1" applyFill="1" applyBorder="1" applyAlignment="1">
      <alignment vertical="top"/>
    </xf>
    <xf numFmtId="0" fontId="0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0" fillId="2" borderId="4" xfId="0" applyFont="1" applyFill="1" applyBorder="1" applyAlignment="1">
      <alignment horizontal="left" vertical="top" wrapText="1"/>
    </xf>
    <xf numFmtId="164" fontId="0" fillId="2" borderId="0" xfId="0" applyNumberFormat="1" applyFont="1" applyFill="1" applyAlignment="1">
      <alignment vertical="top"/>
    </xf>
    <xf numFmtId="0" fontId="6" fillId="2" borderId="0" xfId="0" applyFont="1" applyFill="1" applyAlignment="1">
      <alignment vertical="top"/>
    </xf>
    <xf numFmtId="1" fontId="0" fillId="2" borderId="4" xfId="0" applyNumberFormat="1" applyFont="1" applyFill="1" applyBorder="1" applyAlignment="1">
      <alignment horizontal="center" vertical="top"/>
    </xf>
    <xf numFmtId="0" fontId="6" fillId="2" borderId="11" xfId="0" applyFont="1" applyFill="1" applyBorder="1" applyAlignment="1">
      <alignment vertical="top"/>
    </xf>
    <xf numFmtId="0" fontId="15" fillId="2" borderId="0" xfId="0" applyFont="1" applyFill="1" applyBorder="1" applyAlignment="1">
      <alignment vertical="top"/>
    </xf>
    <xf numFmtId="0" fontId="15" fillId="2" borderId="0" xfId="0" applyFont="1" applyFill="1" applyBorder="1" applyAlignment="1">
      <alignment horizontal="center" vertical="top"/>
    </xf>
    <xf numFmtId="2" fontId="15" fillId="2" borderId="0" xfId="0" applyNumberFormat="1" applyFont="1" applyFill="1" applyBorder="1" applyAlignment="1">
      <alignment horizontal="center" vertical="top"/>
    </xf>
    <xf numFmtId="0" fontId="0" fillId="2" borderId="0" xfId="0" applyFont="1" applyFill="1" applyAlignment="1">
      <alignment horizontal="center" vertical="top" wrapText="1"/>
    </xf>
    <xf numFmtId="1" fontId="0" fillId="2" borderId="0" xfId="0" applyNumberFormat="1" applyFont="1" applyFill="1" applyAlignment="1">
      <alignment vertical="top"/>
    </xf>
    <xf numFmtId="2" fontId="0" fillId="2" borderId="0" xfId="0" applyNumberFormat="1" applyFont="1" applyFill="1" applyAlignment="1">
      <alignment vertical="top"/>
    </xf>
    <xf numFmtId="1" fontId="15" fillId="2" borderId="0" xfId="0" applyNumberFormat="1" applyFont="1" applyFill="1" applyAlignment="1">
      <alignment vertical="top"/>
    </xf>
    <xf numFmtId="1" fontId="0" fillId="2" borderId="0" xfId="0" applyNumberFormat="1" applyFont="1" applyFill="1"/>
    <xf numFmtId="0" fontId="18" fillId="2" borderId="0" xfId="1" applyFont="1" applyFill="1"/>
    <xf numFmtId="0" fontId="18" fillId="2" borderId="0" xfId="1" applyFont="1" applyFill="1" applyBorder="1"/>
    <xf numFmtId="0" fontId="14" fillId="2" borderId="0" xfId="1" applyFont="1" applyFill="1" applyAlignment="1"/>
    <xf numFmtId="0" fontId="14" fillId="2" borderId="0" xfId="1" applyFont="1" applyFill="1"/>
    <xf numFmtId="0" fontId="13" fillId="2" borderId="0" xfId="1" applyFont="1" applyFill="1"/>
    <xf numFmtId="0" fontId="13" fillId="2" borderId="0" xfId="1" applyFont="1" applyFill="1" applyAlignment="1"/>
    <xf numFmtId="2" fontId="13" fillId="2" borderId="4" xfId="1" applyNumberFormat="1" applyFont="1" applyFill="1" applyBorder="1" applyAlignment="1">
      <alignment horizontal="left" vertical="top" wrapText="1"/>
    </xf>
    <xf numFmtId="164" fontId="13" fillId="2" borderId="4" xfId="1" applyNumberFormat="1" applyFont="1" applyFill="1" applyBorder="1" applyAlignment="1">
      <alignment horizontal="left" vertical="top" wrapText="1"/>
    </xf>
    <xf numFmtId="0" fontId="13" fillId="2" borderId="0" xfId="1" applyFont="1" applyFill="1" applyBorder="1" applyAlignment="1">
      <alignment horizontal="left" vertical="top" wrapText="1"/>
    </xf>
    <xf numFmtId="1" fontId="13" fillId="2" borderId="0" xfId="0" applyNumberFormat="1" applyFont="1" applyFill="1" applyAlignment="1">
      <alignment horizontal="left" vertical="top"/>
    </xf>
    <xf numFmtId="1" fontId="13" fillId="2" borderId="9" xfId="0" applyNumberFormat="1" applyFont="1" applyFill="1" applyBorder="1" applyAlignment="1">
      <alignment horizontal="left" vertical="top"/>
    </xf>
    <xf numFmtId="0" fontId="14" fillId="2" borderId="0" xfId="1" applyFont="1" applyFill="1" applyAlignment="1">
      <alignment horizontal="left"/>
    </xf>
    <xf numFmtId="0" fontId="13" fillId="2" borderId="0" xfId="1" applyFont="1" applyFill="1" applyAlignment="1">
      <alignment horizontal="left"/>
    </xf>
    <xf numFmtId="0" fontId="16" fillId="2" borderId="0" xfId="1" applyFont="1" applyFill="1" applyAlignment="1">
      <alignment horizontal="left"/>
    </xf>
    <xf numFmtId="2" fontId="13" fillId="2" borderId="0" xfId="1" applyNumberFormat="1" applyFont="1" applyFill="1" applyAlignment="1">
      <alignment horizontal="left"/>
    </xf>
    <xf numFmtId="0" fontId="13" fillId="2" borderId="0" xfId="2" applyFont="1" applyFill="1" applyBorder="1" applyAlignment="1">
      <alignment horizontal="left" vertical="top" wrapText="1"/>
    </xf>
    <xf numFmtId="0" fontId="13" fillId="2" borderId="0" xfId="3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49" fontId="13" fillId="2" borderId="0" xfId="2" applyNumberFormat="1" applyFont="1" applyFill="1" applyBorder="1" applyAlignment="1">
      <alignment horizontal="left" vertical="top"/>
    </xf>
    <xf numFmtId="0" fontId="13" fillId="2" borderId="0" xfId="2" applyFont="1" applyFill="1" applyBorder="1" applyAlignment="1">
      <alignment horizontal="left" vertical="top"/>
    </xf>
    <xf numFmtId="2" fontId="13" fillId="2" borderId="0" xfId="1" applyNumberFormat="1" applyFont="1" applyFill="1" applyBorder="1" applyAlignment="1">
      <alignment horizontal="left" vertical="top" wrapText="1"/>
    </xf>
    <xf numFmtId="1" fontId="13" fillId="2" borderId="0" xfId="1" applyNumberFormat="1" applyFont="1" applyFill="1" applyBorder="1" applyAlignment="1">
      <alignment horizontal="left" vertical="top" wrapText="1"/>
    </xf>
    <xf numFmtId="1" fontId="13" fillId="2" borderId="0" xfId="0" applyNumberFormat="1" applyFont="1" applyFill="1" applyBorder="1" applyAlignment="1">
      <alignment horizontal="left" vertical="top"/>
    </xf>
    <xf numFmtId="0" fontId="13" fillId="2" borderId="0" xfId="1" applyFont="1" applyFill="1" applyBorder="1"/>
    <xf numFmtId="0" fontId="13" fillId="2" borderId="0" xfId="1" applyFont="1" applyFill="1" applyBorder="1" applyAlignment="1"/>
    <xf numFmtId="0" fontId="13" fillId="0" borderId="0" xfId="1" applyFont="1" applyAlignment="1"/>
    <xf numFmtId="0" fontId="13" fillId="0" borderId="0" xfId="1" applyFont="1"/>
    <xf numFmtId="0" fontId="2" fillId="2" borderId="8" xfId="0" applyFont="1" applyFill="1" applyBorder="1" applyAlignment="1">
      <alignment horizontal="left" vertical="top" wrapText="1"/>
    </xf>
    <xf numFmtId="0" fontId="2" fillId="2" borderId="0" xfId="1" applyFont="1" applyFill="1" applyAlignment="1">
      <alignment vertical="top"/>
    </xf>
    <xf numFmtId="0" fontId="2" fillId="0" borderId="0" xfId="1" applyFont="1" applyAlignment="1">
      <alignment horizontal="left"/>
    </xf>
    <xf numFmtId="0" fontId="0" fillId="2" borderId="4" xfId="2" applyFont="1" applyFill="1" applyBorder="1" applyAlignment="1">
      <alignment horizontal="left" vertical="top" wrapText="1"/>
    </xf>
    <xf numFmtId="0" fontId="0" fillId="3" borderId="0" xfId="0" applyFont="1" applyFill="1" applyAlignment="1">
      <alignment horizontal="center"/>
    </xf>
    <xf numFmtId="0" fontId="15" fillId="2" borderId="0" xfId="0" applyFont="1" applyFill="1" applyAlignment="1">
      <alignment horizontal="center" vertical="top"/>
    </xf>
    <xf numFmtId="0" fontId="0" fillId="2" borderId="0" xfId="0" applyFont="1" applyFill="1" applyAlignment="1">
      <alignment horizontal="center" vertical="top"/>
    </xf>
    <xf numFmtId="1" fontId="0" fillId="2" borderId="0" xfId="0" applyNumberFormat="1" applyFont="1" applyFill="1" applyAlignment="1">
      <alignment horizontal="center" vertical="top"/>
    </xf>
    <xf numFmtId="1" fontId="0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2" borderId="0" xfId="1" applyFont="1" applyFill="1"/>
    <xf numFmtId="165" fontId="2" fillId="2" borderId="4" xfId="1" applyNumberFormat="1" applyFont="1" applyFill="1" applyBorder="1" applyAlignment="1">
      <alignment horizontal="left" vertical="top" wrapText="1"/>
    </xf>
    <xf numFmtId="0" fontId="7" fillId="2" borderId="0" xfId="1" applyFont="1" applyFill="1" applyBorder="1"/>
    <xf numFmtId="0" fontId="2" fillId="2" borderId="0" xfId="1" applyFont="1" applyFill="1" applyBorder="1" applyAlignment="1">
      <alignment horizontal="left"/>
    </xf>
    <xf numFmtId="0" fontId="0" fillId="2" borderId="4" xfId="0" applyFont="1" applyFill="1" applyBorder="1" applyAlignment="1">
      <alignment horizontal="center" vertical="top"/>
    </xf>
    <xf numFmtId="0" fontId="13" fillId="2" borderId="5" xfId="1" applyFont="1" applyFill="1" applyBorder="1" applyAlignment="1">
      <alignment horizontal="left" vertical="top" wrapText="1"/>
    </xf>
    <xf numFmtId="0" fontId="13" fillId="2" borderId="7" xfId="1" applyFont="1" applyFill="1" applyBorder="1" applyAlignment="1">
      <alignment horizontal="left" vertical="top" wrapText="1"/>
    </xf>
    <xf numFmtId="0" fontId="13" fillId="2" borderId="4" xfId="1" applyFont="1" applyFill="1" applyBorder="1" applyAlignment="1">
      <alignment horizontal="left" vertical="top" wrapText="1"/>
    </xf>
    <xf numFmtId="0" fontId="13" fillId="2" borderId="0" xfId="1" applyFont="1" applyFill="1" applyAlignment="1">
      <alignment horizontal="left" vertical="top" wrapText="1"/>
    </xf>
    <xf numFmtId="0" fontId="20" fillId="2" borderId="0" xfId="1" applyFont="1" applyFill="1" applyBorder="1" applyAlignment="1">
      <alignment horizontal="left" vertical="top" wrapText="1"/>
    </xf>
    <xf numFmtId="0" fontId="20" fillId="2" borderId="0" xfId="1" applyFont="1" applyFill="1" applyAlignment="1">
      <alignment horizontal="left" vertical="top" wrapText="1"/>
    </xf>
    <xf numFmtId="0" fontId="2" fillId="2" borderId="4" xfId="1" applyFont="1" applyFill="1" applyBorder="1" applyAlignment="1">
      <alignment horizontal="left" vertical="top" wrapText="1"/>
    </xf>
    <xf numFmtId="0" fontId="21" fillId="2" borderId="0" xfId="1" applyFont="1" applyFill="1"/>
    <xf numFmtId="0" fontId="2" fillId="2" borderId="4" xfId="1" applyFont="1" applyFill="1" applyBorder="1"/>
    <xf numFmtId="0" fontId="13" fillId="2" borderId="0" xfId="1" applyFont="1" applyFill="1" applyAlignment="1">
      <alignment horizontal="left" vertical="top" wrapText="1"/>
    </xf>
    <xf numFmtId="0" fontId="13" fillId="2" borderId="7" xfId="1" applyFont="1" applyFill="1" applyBorder="1" applyAlignment="1">
      <alignment horizontal="left" vertical="top" wrapText="1"/>
    </xf>
    <xf numFmtId="0" fontId="13" fillId="2" borderId="4" xfId="1" applyFont="1" applyFill="1" applyBorder="1" applyAlignment="1">
      <alignment horizontal="left" vertical="top" wrapText="1"/>
    </xf>
    <xf numFmtId="0" fontId="2" fillId="2" borderId="4" xfId="1" applyFont="1" applyFill="1" applyBorder="1" applyAlignment="1">
      <alignment horizontal="left" vertical="top" wrapText="1"/>
    </xf>
    <xf numFmtId="0" fontId="0" fillId="0" borderId="0" xfId="1" applyFont="1"/>
    <xf numFmtId="1" fontId="0" fillId="2" borderId="5" xfId="3" applyNumberFormat="1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/>
    </xf>
    <xf numFmtId="1" fontId="0" fillId="2" borderId="4" xfId="2" applyNumberFormat="1" applyFont="1" applyFill="1" applyBorder="1" applyAlignment="1">
      <alignment horizontal="left" vertical="top" wrapText="1"/>
    </xf>
    <xf numFmtId="0" fontId="0" fillId="2" borderId="5" xfId="2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left" vertical="top" wrapText="1"/>
    </xf>
    <xf numFmtId="0" fontId="8" fillId="2" borderId="0" xfId="1" applyFont="1" applyFill="1" applyBorder="1"/>
    <xf numFmtId="0" fontId="2" fillId="2" borderId="3" xfId="1" applyFont="1" applyFill="1" applyBorder="1"/>
    <xf numFmtId="0" fontId="0" fillId="2" borderId="5" xfId="0" applyFont="1" applyFill="1" applyBorder="1" applyAlignment="1">
      <alignment horizontal="center" vertical="top"/>
    </xf>
    <xf numFmtId="0" fontId="0" fillId="2" borderId="6" xfId="0" applyFont="1" applyFill="1" applyBorder="1" applyAlignment="1">
      <alignment horizontal="center" vertical="top"/>
    </xf>
    <xf numFmtId="0" fontId="0" fillId="2" borderId="7" xfId="0" applyFont="1" applyFill="1" applyBorder="1" applyAlignment="1">
      <alignment horizontal="center" vertical="top"/>
    </xf>
    <xf numFmtId="0" fontId="13" fillId="2" borderId="0" xfId="1" applyFont="1" applyFill="1" applyBorder="1" applyAlignment="1">
      <alignment horizontal="left"/>
    </xf>
    <xf numFmtId="0" fontId="2" fillId="0" borderId="0" xfId="1" applyFont="1" applyAlignment="1"/>
    <xf numFmtId="0" fontId="0" fillId="2" borderId="7" xfId="0" applyFont="1" applyFill="1" applyBorder="1" applyAlignment="1">
      <alignment horizontal="left" vertical="top"/>
    </xf>
    <xf numFmtId="1" fontId="15" fillId="2" borderId="7" xfId="0" applyNumberFormat="1" applyFont="1" applyFill="1" applyBorder="1" applyAlignment="1">
      <alignment horizontal="center" vertical="top"/>
    </xf>
    <xf numFmtId="165" fontId="15" fillId="2" borderId="7" xfId="0" applyNumberFormat="1" applyFont="1" applyFill="1" applyBorder="1" applyAlignment="1">
      <alignment horizontal="center" vertical="top"/>
    </xf>
    <xf numFmtId="0" fontId="0" fillId="2" borderId="13" xfId="0" applyFont="1" applyFill="1" applyBorder="1" applyAlignment="1">
      <alignment horizontal="left" vertical="top"/>
    </xf>
    <xf numFmtId="0" fontId="0" fillId="2" borderId="13" xfId="0" applyFont="1" applyFill="1" applyBorder="1" applyAlignment="1">
      <alignment horizontal="center" vertical="top"/>
    </xf>
    <xf numFmtId="1" fontId="15" fillId="2" borderId="13" xfId="0" applyNumberFormat="1" applyFont="1" applyFill="1" applyBorder="1" applyAlignment="1">
      <alignment horizontal="center" vertical="top"/>
    </xf>
    <xf numFmtId="165" fontId="15" fillId="2" borderId="13" xfId="0" applyNumberFormat="1" applyFont="1" applyFill="1" applyBorder="1" applyAlignment="1">
      <alignment horizontal="center" vertical="top"/>
    </xf>
    <xf numFmtId="1" fontId="15" fillId="2" borderId="14" xfId="0" applyNumberFormat="1" applyFont="1" applyFill="1" applyBorder="1" applyAlignment="1">
      <alignment horizontal="center" vertical="top"/>
    </xf>
    <xf numFmtId="0" fontId="0" fillId="2" borderId="5" xfId="0" applyFont="1" applyFill="1" applyBorder="1" applyAlignment="1">
      <alignment horizontal="left" vertical="top"/>
    </xf>
    <xf numFmtId="1" fontId="15" fillId="2" borderId="5" xfId="0" applyNumberFormat="1" applyFont="1" applyFill="1" applyBorder="1" applyAlignment="1">
      <alignment horizontal="center" vertical="top"/>
    </xf>
    <xf numFmtId="165" fontId="15" fillId="2" borderId="5" xfId="0" applyNumberFormat="1" applyFont="1" applyFill="1" applyBorder="1" applyAlignment="1">
      <alignment horizontal="center" vertical="top"/>
    </xf>
    <xf numFmtId="0" fontId="15" fillId="2" borderId="7" xfId="0" applyFont="1" applyFill="1" applyBorder="1" applyAlignment="1">
      <alignment vertical="top"/>
    </xf>
    <xf numFmtId="0" fontId="0" fillId="2" borderId="13" xfId="0" applyFont="1" applyFill="1" applyBorder="1" applyAlignment="1">
      <alignment horizontal="left" vertical="top" wrapText="1"/>
    </xf>
    <xf numFmtId="164" fontId="15" fillId="2" borderId="13" xfId="0" applyNumberFormat="1" applyFont="1" applyFill="1" applyBorder="1" applyAlignment="1">
      <alignment horizontal="center" vertical="top"/>
    </xf>
    <xf numFmtId="0" fontId="15" fillId="2" borderId="14" xfId="0" applyFont="1" applyFill="1" applyBorder="1" applyAlignment="1">
      <alignment horizontal="center" vertical="top"/>
    </xf>
    <xf numFmtId="1" fontId="0" fillId="2" borderId="4" xfId="0" applyNumberFormat="1" applyFont="1" applyFill="1" applyBorder="1" applyAlignment="1">
      <alignment horizontal="left" vertical="top" wrapText="1"/>
    </xf>
    <xf numFmtId="2" fontId="0" fillId="2" borderId="4" xfId="0" applyNumberFormat="1" applyFont="1" applyFill="1" applyBorder="1" applyAlignment="1">
      <alignment horizontal="center" vertical="top"/>
    </xf>
    <xf numFmtId="1" fontId="0" fillId="2" borderId="5" xfId="0" applyNumberFormat="1" applyFont="1" applyFill="1" applyBorder="1" applyAlignment="1">
      <alignment horizontal="left" vertical="top" wrapText="1"/>
    </xf>
    <xf numFmtId="1" fontId="0" fillId="2" borderId="5" xfId="0" applyNumberFormat="1" applyFont="1" applyFill="1" applyBorder="1" applyAlignment="1">
      <alignment horizontal="center" vertical="top"/>
    </xf>
    <xf numFmtId="164" fontId="0" fillId="2" borderId="5" xfId="0" applyNumberFormat="1" applyFont="1" applyFill="1" applyBorder="1" applyAlignment="1">
      <alignment horizontal="center" vertical="top"/>
    </xf>
    <xf numFmtId="0" fontId="15" fillId="2" borderId="12" xfId="0" applyFont="1" applyFill="1" applyBorder="1" applyAlignment="1">
      <alignment horizontal="center" vertical="top"/>
    </xf>
    <xf numFmtId="1" fontId="15" fillId="2" borderId="13" xfId="0" applyNumberFormat="1" applyFont="1" applyFill="1" applyBorder="1" applyAlignment="1">
      <alignment horizontal="left" vertical="top" wrapText="1"/>
    </xf>
    <xf numFmtId="2" fontId="15" fillId="2" borderId="13" xfId="0" applyNumberFormat="1" applyFont="1" applyFill="1" applyBorder="1" applyAlignment="1">
      <alignment horizontal="center" vertical="top"/>
    </xf>
    <xf numFmtId="1" fontId="0" fillId="2" borderId="7" xfId="0" applyNumberFormat="1" applyFont="1" applyFill="1" applyBorder="1" applyAlignment="1">
      <alignment horizontal="left" vertical="top" wrapText="1"/>
    </xf>
    <xf numFmtId="1" fontId="0" fillId="2" borderId="7" xfId="0" applyNumberFormat="1" applyFont="1" applyFill="1" applyBorder="1" applyAlignment="1">
      <alignment horizontal="center" vertical="top"/>
    </xf>
    <xf numFmtId="2" fontId="0" fillId="2" borderId="7" xfId="0" applyNumberFormat="1" applyFont="1" applyFill="1" applyBorder="1" applyAlignment="1">
      <alignment horizontal="center" vertical="top"/>
    </xf>
    <xf numFmtId="1" fontId="0" fillId="2" borderId="0" xfId="0" applyNumberFormat="1" applyFont="1" applyFill="1" applyBorder="1" applyAlignment="1">
      <alignment vertical="top"/>
    </xf>
    <xf numFmtId="165" fontId="0" fillId="2" borderId="5" xfId="0" applyNumberFormat="1" applyFont="1" applyFill="1" applyBorder="1" applyAlignment="1">
      <alignment horizontal="center" vertical="top"/>
    </xf>
    <xf numFmtId="0" fontId="15" fillId="2" borderId="13" xfId="0" applyFont="1" applyFill="1" applyBorder="1" applyAlignment="1">
      <alignment horizontal="center" vertical="top"/>
    </xf>
    <xf numFmtId="1" fontId="0" fillId="2" borderId="7" xfId="0" applyNumberFormat="1" applyFont="1" applyFill="1" applyBorder="1" applyAlignment="1">
      <alignment horizontal="left" vertical="top"/>
    </xf>
    <xf numFmtId="165" fontId="0" fillId="2" borderId="7" xfId="0" applyNumberFormat="1" applyFont="1" applyFill="1" applyBorder="1" applyAlignment="1">
      <alignment horizontal="center" vertical="top"/>
    </xf>
    <xf numFmtId="165" fontId="0" fillId="2" borderId="4" xfId="0" applyNumberFormat="1" applyFont="1" applyFill="1" applyBorder="1" applyAlignment="1">
      <alignment horizontal="center" vertical="top"/>
    </xf>
    <xf numFmtId="1" fontId="15" fillId="2" borderId="13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top"/>
    </xf>
    <xf numFmtId="0" fontId="0" fillId="2" borderId="7" xfId="0" applyFont="1" applyFill="1" applyBorder="1" applyAlignment="1">
      <alignment horizontal="left" vertical="top" wrapText="1"/>
    </xf>
    <xf numFmtId="0" fontId="15" fillId="2" borderId="13" xfId="0" applyFont="1" applyFill="1" applyBorder="1" applyAlignment="1">
      <alignment horizontal="left" vertical="top" wrapText="1"/>
    </xf>
    <xf numFmtId="0" fontId="9" fillId="2" borderId="11" xfId="0" applyFont="1" applyFill="1" applyBorder="1" applyAlignment="1">
      <alignment vertical="top"/>
    </xf>
    <xf numFmtId="0" fontId="0" fillId="2" borderId="6" xfId="0" applyFont="1" applyFill="1" applyBorder="1" applyAlignment="1">
      <alignment horizontal="left" vertical="top" wrapText="1"/>
    </xf>
    <xf numFmtId="1" fontId="0" fillId="2" borderId="6" xfId="0" applyNumberFormat="1" applyFont="1" applyFill="1" applyBorder="1" applyAlignment="1">
      <alignment horizontal="center" vertical="top"/>
    </xf>
    <xf numFmtId="165" fontId="0" fillId="2" borderId="6" xfId="0" applyNumberFormat="1" applyFont="1" applyFill="1" applyBorder="1" applyAlignment="1">
      <alignment horizontal="center" vertical="top"/>
    </xf>
    <xf numFmtId="1" fontId="0" fillId="2" borderId="6" xfId="0" applyNumberFormat="1" applyFont="1" applyFill="1" applyBorder="1" applyAlignment="1">
      <alignment horizontal="left" vertical="top" wrapText="1"/>
    </xf>
    <xf numFmtId="0" fontId="2" fillId="2" borderId="4" xfId="1" applyFont="1" applyFill="1" applyBorder="1" applyAlignment="1">
      <alignment horizontal="left"/>
    </xf>
    <xf numFmtId="0" fontId="2" fillId="2" borderId="8" xfId="0" applyFont="1" applyFill="1" applyBorder="1" applyAlignment="1">
      <alignment horizontal="left" vertical="top"/>
    </xf>
    <xf numFmtId="164" fontId="2" fillId="2" borderId="7" xfId="1" applyNumberFormat="1" applyFont="1" applyFill="1" applyBorder="1" applyAlignment="1">
      <alignment horizontal="left" vertical="top" wrapText="1"/>
    </xf>
    <xf numFmtId="0" fontId="2" fillId="2" borderId="0" xfId="1" applyFont="1" applyFill="1" applyAlignment="1">
      <alignment horizontal="left" vertical="top"/>
    </xf>
    <xf numFmtId="0" fontId="14" fillId="0" borderId="0" xfId="1" applyFont="1"/>
    <xf numFmtId="0" fontId="13" fillId="0" borderId="0" xfId="1" applyFont="1" applyAlignment="1">
      <alignment horizontal="left"/>
    </xf>
    <xf numFmtId="0" fontId="14" fillId="0" borderId="0" xfId="1" applyFont="1" applyAlignment="1"/>
    <xf numFmtId="0" fontId="2" fillId="2" borderId="6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2" fillId="2" borderId="0" xfId="3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/>
    </xf>
    <xf numFmtId="0" fontId="22" fillId="2" borderId="13" xfId="0" applyFont="1" applyFill="1" applyBorder="1" applyAlignment="1">
      <alignment horizontal="center" vertical="top"/>
    </xf>
    <xf numFmtId="166" fontId="22" fillId="2" borderId="13" xfId="4" applyFont="1" applyFill="1" applyBorder="1" applyAlignment="1">
      <alignment horizontal="center" vertical="top"/>
    </xf>
    <xf numFmtId="0" fontId="22" fillId="2" borderId="6" xfId="0" applyFont="1" applyFill="1" applyBorder="1" applyAlignment="1">
      <alignment horizontal="center" vertical="top" wrapText="1"/>
    </xf>
    <xf numFmtId="0" fontId="22" fillId="2" borderId="13" xfId="0" applyFont="1" applyFill="1" applyBorder="1" applyAlignment="1">
      <alignment horizontal="center" vertical="top" wrapText="1"/>
    </xf>
    <xf numFmtId="1" fontId="21" fillId="2" borderId="4" xfId="0" applyNumberFormat="1" applyFont="1" applyFill="1" applyBorder="1" applyAlignment="1">
      <alignment horizontal="left" vertical="top" wrapText="1"/>
    </xf>
    <xf numFmtId="0" fontId="21" fillId="2" borderId="4" xfId="0" applyFont="1" applyFill="1" applyBorder="1" applyAlignment="1">
      <alignment horizontal="center" vertical="top"/>
    </xf>
    <xf numFmtId="2" fontId="21" fillId="2" borderId="4" xfId="0" applyNumberFormat="1" applyFont="1" applyFill="1" applyBorder="1" applyAlignment="1">
      <alignment horizontal="center" vertical="top"/>
    </xf>
    <xf numFmtId="1" fontId="21" fillId="2" borderId="4" xfId="0" applyNumberFormat="1" applyFont="1" applyFill="1" applyBorder="1" applyAlignment="1">
      <alignment horizontal="center" vertical="top"/>
    </xf>
    <xf numFmtId="1" fontId="22" fillId="2" borderId="7" xfId="0" applyNumberFormat="1" applyFont="1" applyFill="1" applyBorder="1" applyAlignment="1">
      <alignment horizontal="center" vertical="top"/>
    </xf>
    <xf numFmtId="2" fontId="22" fillId="2" borderId="7" xfId="0" applyNumberFormat="1" applyFont="1" applyFill="1" applyBorder="1" applyAlignment="1">
      <alignment horizontal="center" vertical="top"/>
    </xf>
    <xf numFmtId="0" fontId="21" fillId="3" borderId="4" xfId="2" applyFont="1" applyFill="1" applyBorder="1" applyAlignment="1">
      <alignment horizontal="center" vertical="top"/>
    </xf>
    <xf numFmtId="0" fontId="21" fillId="3" borderId="4" xfId="2" applyFont="1" applyFill="1" applyBorder="1" applyAlignment="1">
      <alignment horizontal="center" vertical="top" wrapText="1"/>
    </xf>
    <xf numFmtId="0" fontId="21" fillId="3" borderId="4" xfId="2" applyFont="1" applyFill="1" applyBorder="1" applyAlignment="1">
      <alignment horizontal="left" vertical="top" wrapText="1"/>
    </xf>
    <xf numFmtId="0" fontId="21" fillId="3" borderId="4" xfId="2" applyFont="1" applyFill="1" applyBorder="1" applyAlignment="1">
      <alignment horizontal="left" vertical="top" textRotation="90" wrapText="1"/>
    </xf>
    <xf numFmtId="0" fontId="12" fillId="2" borderId="4" xfId="1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12" fillId="2" borderId="4" xfId="2" applyFont="1" applyFill="1" applyBorder="1" applyAlignment="1">
      <alignment horizontal="left" vertical="top" wrapText="1"/>
    </xf>
    <xf numFmtId="0" fontId="12" fillId="2" borderId="8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/>
    </xf>
    <xf numFmtId="0" fontId="13" fillId="2" borderId="4" xfId="1" applyFont="1" applyFill="1" applyBorder="1" applyAlignment="1">
      <alignment vertical="top" wrapText="1"/>
    </xf>
    <xf numFmtId="0" fontId="13" fillId="2" borderId="0" xfId="0" applyFont="1" applyFill="1" applyAlignment="1">
      <alignment horizontal="left" vertical="top" wrapText="1"/>
    </xf>
    <xf numFmtId="1" fontId="13" fillId="2" borderId="4" xfId="2" applyNumberFormat="1" applyFont="1" applyFill="1" applyBorder="1" applyAlignment="1">
      <alignment horizontal="left" vertical="top" wrapText="1"/>
    </xf>
    <xf numFmtId="1" fontId="13" fillId="2" borderId="4" xfId="2" applyNumberFormat="1" applyFont="1" applyFill="1" applyBorder="1" applyAlignment="1">
      <alignment horizontal="left" vertical="top"/>
    </xf>
    <xf numFmtId="1" fontId="13" fillId="2" borderId="4" xfId="1" applyNumberFormat="1" applyFont="1" applyFill="1" applyBorder="1" applyAlignment="1">
      <alignment horizontal="left" vertical="top" wrapText="1"/>
    </xf>
    <xf numFmtId="1" fontId="13" fillId="2" borderId="5" xfId="2" applyNumberFormat="1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top" wrapText="1"/>
    </xf>
    <xf numFmtId="0" fontId="13" fillId="2" borderId="4" xfId="2" applyFont="1" applyFill="1" applyBorder="1" applyAlignment="1">
      <alignment horizontal="left" vertical="top" wrapText="1"/>
    </xf>
    <xf numFmtId="0" fontId="13" fillId="2" borderId="4" xfId="3" applyFont="1" applyFill="1" applyBorder="1" applyAlignment="1">
      <alignment horizontal="left" vertical="top" wrapText="1"/>
    </xf>
    <xf numFmtId="0" fontId="13" fillId="2" borderId="4" xfId="2" applyFont="1" applyFill="1" applyBorder="1" applyAlignment="1">
      <alignment horizontal="left" vertical="top"/>
    </xf>
    <xf numFmtId="0" fontId="19" fillId="2" borderId="4" xfId="0" applyFont="1" applyFill="1" applyBorder="1" applyAlignment="1">
      <alignment horizontal="left" vertical="top" wrapText="1"/>
    </xf>
    <xf numFmtId="0" fontId="13" fillId="2" borderId="7" xfId="2" applyFont="1" applyFill="1" applyBorder="1" applyAlignment="1">
      <alignment horizontal="left" vertical="top" wrapText="1"/>
    </xf>
    <xf numFmtId="0" fontId="13" fillId="2" borderId="8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top"/>
    </xf>
    <xf numFmtId="0" fontId="13" fillId="2" borderId="5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vertical="top" wrapText="1"/>
    </xf>
    <xf numFmtId="1" fontId="13" fillId="2" borderId="6" xfId="3" applyNumberFormat="1" applyFont="1" applyFill="1" applyBorder="1" applyAlignment="1">
      <alignment horizontal="left" vertical="top" wrapText="1"/>
    </xf>
    <xf numFmtId="165" fontId="13" fillId="2" borderId="4" xfId="1" applyNumberFormat="1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vertical="top" wrapText="1"/>
    </xf>
    <xf numFmtId="0" fontId="13" fillId="2" borderId="10" xfId="1" applyFont="1" applyFill="1" applyBorder="1" applyAlignment="1">
      <alignment horizontal="left"/>
    </xf>
    <xf numFmtId="1" fontId="13" fillId="2" borderId="7" xfId="1" applyNumberFormat="1" applyFont="1" applyFill="1" applyBorder="1" applyAlignment="1">
      <alignment horizontal="left" vertical="top" wrapText="1"/>
    </xf>
    <xf numFmtId="49" fontId="13" fillId="2" borderId="4" xfId="2" applyNumberFormat="1" applyFont="1" applyFill="1" applyBorder="1" applyAlignment="1">
      <alignment horizontal="left" vertical="top" wrapText="1"/>
    </xf>
    <xf numFmtId="1" fontId="13" fillId="2" borderId="4" xfId="3" applyNumberFormat="1" applyFont="1" applyFill="1" applyBorder="1" applyAlignment="1">
      <alignment horizontal="left" vertical="top" wrapText="1"/>
    </xf>
    <xf numFmtId="165" fontId="13" fillId="2" borderId="5" xfId="1" applyNumberFormat="1" applyFont="1" applyFill="1" applyBorder="1" applyAlignment="1">
      <alignment horizontal="left" vertical="top" wrapText="1"/>
    </xf>
    <xf numFmtId="1" fontId="13" fillId="2" borderId="5" xfId="1" applyNumberFormat="1" applyFont="1" applyFill="1" applyBorder="1" applyAlignment="1">
      <alignment horizontal="left" vertical="top" wrapText="1"/>
    </xf>
    <xf numFmtId="0" fontId="23" fillId="2" borderId="0" xfId="1" applyFont="1" applyFill="1" applyAlignment="1">
      <alignment horizontal="left"/>
    </xf>
    <xf numFmtId="0" fontId="23" fillId="2" borderId="0" xfId="1" applyFont="1" applyFill="1"/>
    <xf numFmtId="0" fontId="16" fillId="2" borderId="0" xfId="1" applyFont="1" applyFill="1"/>
    <xf numFmtId="0" fontId="23" fillId="2" borderId="0" xfId="1" applyFont="1" applyFill="1" applyAlignment="1"/>
    <xf numFmtId="164" fontId="13" fillId="2" borderId="0" xfId="1" applyNumberFormat="1" applyFont="1" applyFill="1"/>
    <xf numFmtId="2" fontId="13" fillId="2" borderId="5" xfId="1" applyNumberFormat="1" applyFont="1" applyFill="1" applyBorder="1" applyAlignment="1">
      <alignment horizontal="left" vertical="top" wrapText="1"/>
    </xf>
    <xf numFmtId="1" fontId="13" fillId="2" borderId="5" xfId="3" applyNumberFormat="1" applyFont="1" applyFill="1" applyBorder="1" applyAlignment="1">
      <alignment horizontal="left" vertical="top" wrapText="1"/>
    </xf>
    <xf numFmtId="164" fontId="13" fillId="2" borderId="5" xfId="1" applyNumberFormat="1" applyFont="1" applyFill="1" applyBorder="1" applyAlignment="1">
      <alignment horizontal="left" vertical="top" wrapText="1"/>
    </xf>
    <xf numFmtId="164" fontId="13" fillId="2" borderId="0" xfId="1" applyNumberFormat="1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/>
    </xf>
    <xf numFmtId="1" fontId="13" fillId="2" borderId="0" xfId="2" applyNumberFormat="1" applyFont="1" applyFill="1" applyBorder="1" applyAlignment="1">
      <alignment horizontal="left" vertical="top"/>
    </xf>
    <xf numFmtId="1" fontId="13" fillId="2" borderId="0" xfId="3" applyNumberFormat="1" applyFont="1" applyFill="1" applyBorder="1" applyAlignment="1">
      <alignment horizontal="left" wrapText="1"/>
    </xf>
    <xf numFmtId="1" fontId="13" fillId="2" borderId="0" xfId="3" applyNumberFormat="1" applyFont="1" applyFill="1" applyBorder="1" applyAlignment="1">
      <alignment horizontal="left" vertical="top" wrapText="1"/>
    </xf>
    <xf numFmtId="0" fontId="13" fillId="2" borderId="10" xfId="1" applyFont="1" applyFill="1" applyBorder="1"/>
    <xf numFmtId="0" fontId="13" fillId="2" borderId="4" xfId="1" applyFont="1" applyFill="1" applyBorder="1"/>
    <xf numFmtId="0" fontId="13" fillId="2" borderId="5" xfId="2" applyFont="1" applyFill="1" applyBorder="1" applyAlignment="1">
      <alignment horizontal="left" vertical="top" wrapText="1"/>
    </xf>
    <xf numFmtId="0" fontId="13" fillId="2" borderId="5" xfId="3" applyFont="1" applyFill="1" applyBorder="1" applyAlignment="1">
      <alignment horizontal="left" vertical="top" wrapText="1"/>
    </xf>
    <xf numFmtId="0" fontId="13" fillId="2" borderId="5" xfId="2" applyFont="1" applyFill="1" applyBorder="1" applyAlignment="1">
      <alignment horizontal="left" vertical="top"/>
    </xf>
    <xf numFmtId="49" fontId="12" fillId="2" borderId="4" xfId="2" applyNumberFormat="1" applyFont="1" applyFill="1" applyBorder="1" applyAlignment="1">
      <alignment horizontal="left" vertical="top" wrapText="1"/>
    </xf>
    <xf numFmtId="165" fontId="13" fillId="2" borderId="0" xfId="1" applyNumberFormat="1" applyFont="1" applyFill="1" applyBorder="1" applyAlignment="1">
      <alignment horizontal="left" vertical="top" wrapText="1"/>
    </xf>
    <xf numFmtId="164" fontId="13" fillId="2" borderId="9" xfId="1" applyNumberFormat="1" applyFont="1" applyFill="1" applyBorder="1" applyAlignment="1">
      <alignment horizontal="left" vertical="top" wrapText="1"/>
    </xf>
    <xf numFmtId="164" fontId="13" fillId="2" borderId="15" xfId="1" applyNumberFormat="1" applyFont="1" applyFill="1" applyBorder="1" applyAlignment="1">
      <alignment horizontal="left" vertical="top" wrapText="1"/>
    </xf>
    <xf numFmtId="0" fontId="13" fillId="2" borderId="0" xfId="1" applyFont="1" applyFill="1" applyBorder="1" applyAlignment="1">
      <alignment horizontal="left" vertical="top" wrapText="1"/>
    </xf>
    <xf numFmtId="2" fontId="13" fillId="2" borderId="7" xfId="1" applyNumberFormat="1" applyFont="1" applyFill="1" applyBorder="1" applyAlignment="1">
      <alignment horizontal="left" vertical="top" wrapText="1"/>
    </xf>
    <xf numFmtId="0" fontId="13" fillId="2" borderId="7" xfId="0" applyFont="1" applyFill="1" applyBorder="1" applyAlignment="1">
      <alignment horizontal="left" vertical="top" wrapText="1"/>
    </xf>
    <xf numFmtId="0" fontId="13" fillId="2" borderId="0" xfId="1" applyFont="1" applyFill="1" applyAlignment="1">
      <alignment vertical="top"/>
    </xf>
    <xf numFmtId="0" fontId="13" fillId="2" borderId="0" xfId="1" applyFont="1" applyFill="1" applyAlignment="1">
      <alignment wrapText="1"/>
    </xf>
    <xf numFmtId="0" fontId="13" fillId="2" borderId="7" xfId="2" applyFont="1" applyFill="1" applyBorder="1" applyAlignment="1">
      <alignment horizontal="left" vertical="top"/>
    </xf>
    <xf numFmtId="0" fontId="12" fillId="2" borderId="7" xfId="0" applyFont="1" applyFill="1" applyBorder="1" applyAlignment="1">
      <alignment horizontal="left" vertical="top" wrapText="1"/>
    </xf>
    <xf numFmtId="0" fontId="2" fillId="2" borderId="7" xfId="1" applyFont="1" applyFill="1" applyBorder="1"/>
    <xf numFmtId="0" fontId="0" fillId="2" borderId="8" xfId="0" applyFont="1" applyFill="1" applyBorder="1" applyAlignment="1">
      <alignment horizontal="left" vertical="top" wrapText="1"/>
    </xf>
    <xf numFmtId="1" fontId="2" fillId="2" borderId="15" xfId="0" applyNumberFormat="1" applyFont="1" applyFill="1" applyBorder="1" applyAlignment="1">
      <alignment horizontal="left" vertical="top"/>
    </xf>
    <xf numFmtId="0" fontId="2" fillId="2" borderId="15" xfId="1" applyFont="1" applyFill="1" applyBorder="1" applyAlignment="1">
      <alignment horizontal="left" vertical="top" wrapText="1"/>
    </xf>
    <xf numFmtId="167" fontId="13" fillId="2" borderId="4" xfId="5" applyNumberFormat="1" applyFont="1" applyFill="1" applyBorder="1" applyAlignment="1">
      <alignment horizontal="left" vertical="top" wrapText="1"/>
    </xf>
    <xf numFmtId="0" fontId="13" fillId="0" borderId="4" xfId="1" applyFont="1" applyBorder="1" applyAlignment="1">
      <alignment vertical="top" wrapText="1"/>
    </xf>
    <xf numFmtId="2" fontId="2" fillId="0" borderId="0" xfId="1" applyNumberFormat="1" applyFont="1"/>
    <xf numFmtId="168" fontId="13" fillId="2" borderId="4" xfId="5" applyNumberFormat="1" applyFont="1" applyFill="1" applyBorder="1" applyAlignment="1">
      <alignment horizontal="left" vertical="top"/>
    </xf>
    <xf numFmtId="0" fontId="24" fillId="0" borderId="0" xfId="1" applyFont="1"/>
    <xf numFmtId="0" fontId="24" fillId="0" borderId="0" xfId="1" applyFont="1" applyAlignment="1">
      <alignment horizontal="left"/>
    </xf>
    <xf numFmtId="0" fontId="13" fillId="2" borderId="3" xfId="1" applyFont="1" applyFill="1" applyBorder="1"/>
    <xf numFmtId="165" fontId="2" fillId="2" borderId="0" xfId="1" applyNumberFormat="1" applyFont="1" applyFill="1"/>
    <xf numFmtId="2" fontId="13" fillId="2" borderId="0" xfId="1" applyNumberFormat="1" applyFont="1" applyFill="1"/>
    <xf numFmtId="165" fontId="13" fillId="2" borderId="0" xfId="1" applyNumberFormat="1" applyFont="1" applyFill="1"/>
    <xf numFmtId="0" fontId="2" fillId="3" borderId="4" xfId="2" applyFont="1" applyFill="1" applyBorder="1" applyAlignment="1">
      <alignment horizontal="center" vertical="top" textRotation="90"/>
    </xf>
    <xf numFmtId="0" fontId="2" fillId="3" borderId="4" xfId="2" applyFont="1" applyFill="1" applyBorder="1" applyAlignment="1">
      <alignment vertical="top"/>
    </xf>
    <xf numFmtId="0" fontId="21" fillId="3" borderId="4" xfId="2" applyFont="1" applyFill="1" applyBorder="1" applyAlignment="1">
      <alignment horizontal="center" vertical="top" wrapText="1"/>
    </xf>
    <xf numFmtId="0" fontId="21" fillId="3" borderId="4" xfId="2" applyFont="1" applyFill="1" applyBorder="1" applyAlignment="1">
      <alignment vertical="top" wrapText="1"/>
    </xf>
    <xf numFmtId="0" fontId="21" fillId="3" borderId="4" xfId="0" applyFont="1" applyFill="1" applyBorder="1" applyAlignment="1">
      <alignment horizontal="center" vertical="top" wrapText="1"/>
    </xf>
    <xf numFmtId="0" fontId="21" fillId="3" borderId="4" xfId="2" applyFont="1" applyFill="1" applyBorder="1" applyAlignment="1">
      <alignment horizontal="center" vertical="top"/>
    </xf>
    <xf numFmtId="0" fontId="21" fillId="2" borderId="4" xfId="2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/>
    </xf>
    <xf numFmtId="0" fontId="13" fillId="3" borderId="0" xfId="0" applyFont="1" applyFill="1" applyAlignment="1">
      <alignment horizontal="center" wrapText="1"/>
    </xf>
    <xf numFmtId="0" fontId="13" fillId="3" borderId="0" xfId="0" applyFont="1" applyFill="1" applyAlignment="1"/>
    <xf numFmtId="0" fontId="13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vertical="center"/>
    </xf>
    <xf numFmtId="0" fontId="21" fillId="3" borderId="4" xfId="2" applyFont="1" applyFill="1" applyBorder="1" applyAlignment="1">
      <alignment vertical="top"/>
    </xf>
    <xf numFmtId="0" fontId="21" fillId="3" borderId="5" xfId="2" applyFont="1" applyFill="1" applyBorder="1" applyAlignment="1">
      <alignment horizontal="center" vertical="center" textRotation="90" wrapText="1"/>
    </xf>
    <xf numFmtId="0" fontId="21" fillId="3" borderId="7" xfId="2" applyFont="1" applyFill="1" applyBorder="1" applyAlignment="1">
      <alignment horizontal="center" vertical="center" textRotation="90" wrapText="1"/>
    </xf>
    <xf numFmtId="0" fontId="21" fillId="3" borderId="7" xfId="0" applyFont="1" applyFill="1" applyBorder="1" applyAlignment="1">
      <alignment horizontal="center" vertical="center" textRotation="90"/>
    </xf>
    <xf numFmtId="0" fontId="22" fillId="2" borderId="5" xfId="0" applyFont="1" applyFill="1" applyBorder="1" applyAlignment="1">
      <alignment horizontal="center" vertical="top" wrapText="1"/>
    </xf>
    <xf numFmtId="0" fontId="22" fillId="2" borderId="6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166" fontId="22" fillId="2" borderId="6" xfId="4" applyFont="1" applyFill="1" applyBorder="1" applyAlignment="1">
      <alignment horizontal="center" vertical="top" wrapText="1"/>
    </xf>
    <xf numFmtId="0" fontId="22" fillId="2" borderId="7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13" fillId="2" borderId="0" xfId="1" applyFont="1" applyFill="1" applyAlignment="1">
      <alignment horizontal="center"/>
    </xf>
    <xf numFmtId="1" fontId="13" fillId="2" borderId="9" xfId="2" applyNumberFormat="1" applyFont="1" applyFill="1" applyBorder="1" applyAlignment="1">
      <alignment horizontal="center"/>
    </xf>
    <xf numFmtId="1" fontId="13" fillId="2" borderId="1" xfId="2" applyNumberFormat="1" applyFont="1" applyFill="1" applyBorder="1" applyAlignment="1">
      <alignment horizontal="center"/>
    </xf>
    <xf numFmtId="0" fontId="13" fillId="2" borderId="5" xfId="1" applyFont="1" applyFill="1" applyBorder="1" applyAlignment="1">
      <alignment vertical="top" wrapText="1"/>
    </xf>
    <xf numFmtId="0" fontId="13" fillId="2" borderId="6" xfId="1" applyFont="1" applyFill="1" applyBorder="1" applyAlignment="1">
      <alignment vertical="top" wrapText="1"/>
    </xf>
    <xf numFmtId="0" fontId="13" fillId="2" borderId="7" xfId="1" applyFont="1" applyFill="1" applyBorder="1" applyAlignment="1">
      <alignment vertical="top" wrapText="1"/>
    </xf>
    <xf numFmtId="0" fontId="13" fillId="2" borderId="5" xfId="1" applyFont="1" applyFill="1" applyBorder="1" applyAlignment="1">
      <alignment horizontal="center" vertical="top" wrapText="1"/>
    </xf>
    <xf numFmtId="0" fontId="13" fillId="2" borderId="6" xfId="1" applyFont="1" applyFill="1" applyBorder="1" applyAlignment="1">
      <alignment horizontal="center" vertical="top" wrapText="1"/>
    </xf>
    <xf numFmtId="0" fontId="13" fillId="2" borderId="7" xfId="1" applyFont="1" applyFill="1" applyBorder="1" applyAlignment="1">
      <alignment horizontal="center" vertical="top" wrapText="1"/>
    </xf>
    <xf numFmtId="0" fontId="20" fillId="2" borderId="0" xfId="1" applyFont="1" applyFill="1" applyBorder="1" applyAlignment="1">
      <alignment horizontal="left" vertical="top" wrapText="1"/>
    </xf>
    <xf numFmtId="0" fontId="20" fillId="2" borderId="0" xfId="1" applyFont="1" applyFill="1" applyAlignment="1">
      <alignment horizontal="left" vertical="top" wrapText="1"/>
    </xf>
    <xf numFmtId="0" fontId="13" fillId="2" borderId="0" xfId="1" applyFont="1" applyFill="1" applyAlignment="1">
      <alignment horizontal="left" vertical="top" wrapText="1"/>
    </xf>
    <xf numFmtId="0" fontId="13" fillId="2" borderId="2" xfId="1" applyFont="1" applyFill="1" applyBorder="1" applyAlignment="1">
      <alignment horizontal="center" vertical="top" wrapText="1"/>
    </xf>
    <xf numFmtId="0" fontId="13" fillId="2" borderId="1" xfId="1" applyFont="1" applyFill="1" applyBorder="1" applyAlignment="1">
      <alignment horizontal="center" vertical="top" wrapText="1"/>
    </xf>
    <xf numFmtId="0" fontId="13" fillId="2" borderId="3" xfId="1" applyFont="1" applyFill="1" applyBorder="1" applyAlignment="1">
      <alignment horizontal="center" vertical="top" wrapText="1"/>
    </xf>
    <xf numFmtId="0" fontId="13" fillId="2" borderId="5" xfId="1" applyFont="1" applyFill="1" applyBorder="1" applyAlignment="1">
      <alignment horizontal="left" vertical="top" wrapText="1"/>
    </xf>
    <xf numFmtId="0" fontId="13" fillId="2" borderId="6" xfId="1" applyFont="1" applyFill="1" applyBorder="1" applyAlignment="1">
      <alignment horizontal="left" vertical="top" wrapText="1"/>
    </xf>
    <xf numFmtId="0" fontId="13" fillId="2" borderId="7" xfId="1" applyFont="1" applyFill="1" applyBorder="1" applyAlignment="1">
      <alignment horizontal="left" vertical="top" wrapText="1"/>
    </xf>
    <xf numFmtId="0" fontId="13" fillId="2" borderId="4" xfId="1" applyFont="1" applyFill="1" applyBorder="1" applyAlignment="1">
      <alignment horizontal="left" vertical="top" wrapText="1"/>
    </xf>
    <xf numFmtId="0" fontId="16" fillId="2" borderId="0" xfId="1" applyFont="1" applyFill="1" applyAlignment="1">
      <alignment horizontal="center"/>
    </xf>
    <xf numFmtId="1" fontId="16" fillId="2" borderId="9" xfId="2" applyNumberFormat="1" applyFont="1" applyFill="1" applyBorder="1" applyAlignment="1">
      <alignment horizontal="center"/>
    </xf>
    <xf numFmtId="1" fontId="16" fillId="2" borderId="1" xfId="2" applyNumberFormat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top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4" xfId="1" applyFont="1" applyFill="1" applyBorder="1" applyAlignment="1">
      <alignment horizontal="center" vertical="top" wrapText="1"/>
    </xf>
    <xf numFmtId="0" fontId="13" fillId="2" borderId="4" xfId="1" applyFont="1" applyFill="1" applyBorder="1" applyAlignment="1">
      <alignment horizontal="center" vertical="top" wrapText="1"/>
    </xf>
    <xf numFmtId="0" fontId="13" fillId="2" borderId="0" xfId="1" applyFont="1" applyFill="1" applyBorder="1" applyAlignment="1">
      <alignment horizontal="left" vertical="top" wrapText="1"/>
    </xf>
    <xf numFmtId="0" fontId="12" fillId="2" borderId="9" xfId="1" applyFont="1" applyFill="1" applyBorder="1" applyAlignment="1">
      <alignment horizontal="left" wrapText="1"/>
    </xf>
    <xf numFmtId="0" fontId="13" fillId="2" borderId="9" xfId="1" applyFont="1" applyFill="1" applyBorder="1" applyAlignment="1">
      <alignment horizontal="left" wrapText="1"/>
    </xf>
    <xf numFmtId="0" fontId="13" fillId="0" borderId="0" xfId="1" applyFont="1" applyAlignment="1">
      <alignment horizontal="center"/>
    </xf>
    <xf numFmtId="0" fontId="13" fillId="0" borderId="5" xfId="1" applyFont="1" applyBorder="1" applyAlignment="1">
      <alignment horizontal="center" vertical="top" wrapText="1"/>
    </xf>
    <xf numFmtId="0" fontId="13" fillId="0" borderId="6" xfId="1" applyFont="1" applyBorder="1" applyAlignment="1">
      <alignment horizontal="center" vertical="top" wrapText="1"/>
    </xf>
    <xf numFmtId="0" fontId="13" fillId="0" borderId="7" xfId="1" applyFont="1" applyBorder="1" applyAlignment="1">
      <alignment horizontal="center" vertical="top" wrapText="1"/>
    </xf>
    <xf numFmtId="0" fontId="13" fillId="0" borderId="4" xfId="1" applyFont="1" applyBorder="1" applyAlignment="1">
      <alignment horizontal="center" vertical="top" wrapText="1"/>
    </xf>
    <xf numFmtId="0" fontId="13" fillId="0" borderId="4" xfId="1" applyFont="1" applyBorder="1" applyAlignment="1">
      <alignment horizontal="left" vertical="top" wrapText="1"/>
    </xf>
    <xf numFmtId="0" fontId="9" fillId="2" borderId="0" xfId="0" applyFont="1" applyFill="1" applyBorder="1" applyAlignment="1">
      <alignment vertical="top"/>
    </xf>
  </cellXfs>
  <cellStyles count="6">
    <cellStyle name="Обычный" xfId="0" builtinId="0"/>
    <cellStyle name="Обычный 2" xfId="1"/>
    <cellStyle name="Обычный_Тариф на 01.09.05" xfId="3"/>
    <cellStyle name="Обычный_Тариф." xfId="2"/>
    <cellStyle name="Финансовый" xfId="5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0;&#1043;&#1050;&#1055;-2014-2016\&#1043;&#1088;&#1072;&#1092;&#1080;&#1082;%202018\&#1050;&#1043;&#1050;&#1055;-2014-2016\&#1056;&#1059;&#1055;,&#1063;&#1072;&#1089;&#1086;&#1074;&#1072;&#1103;%20&#1085;&#1072;&#1075;&#1088;&#1091;&#1079;&#1082;&#1072;%20&#1085;&#1072;%202016-2017&#1091;&#1095;.&#1075;\&#1056;&#1072;&#1089;&#1095;&#1077;&#1090;%20&#1080;%20&#1090;&#1072;&#1088;&#1080;&#1092;&#1080;&#1082;&#1072;&#1094;&#1080;&#1103;%20&#1085;&#1072;%2001.09.16&#1075;%20&#1056;&#1055;&#1058;&#1050;\&#1058;&#1072;&#1088;&#1080;&#1092;&#1080;&#1082;&#1072;&#1094;&#1080;&#1103;%20&#1076;&#1085;&#1077;&#1074;&#1085;&#1086;&#1077;%20%20&#1085;&#1086;&#1074;&#1072;&#1103;%20&#1080;&#1089;&#1087;&#1088;&#1072;&#1074;&#1083;&#1077;&#1085;&#1072;%2026.09.16%20-%20&#1082;&#1086;&#1087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по курсам"/>
      <sheetName val="Пров. тетр д.о."/>
      <sheetName val="АиУ"/>
      <sheetName val="УиА16"/>
      <sheetName val="ОП"/>
      <sheetName val="ТОиРГЭО16"/>
      <sheetName val="ЭРиТОПСЖД16"/>
      <sheetName val="ТЭОиРЭиЭО16"/>
      <sheetName val="ТМ16"/>
      <sheetName val="Лист1"/>
      <sheetName val="Лист1 (2)"/>
    </sheetNames>
    <sheetDataSet>
      <sheetData sheetId="0" refreshError="1"/>
      <sheetData sheetId="1" refreshError="1"/>
      <sheetData sheetId="2">
        <row r="65">
          <cell r="Q65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CE45"/>
  <sheetViews>
    <sheetView topLeftCell="A4" workbookViewId="0">
      <selection activeCell="R15" sqref="R15"/>
    </sheetView>
  </sheetViews>
  <sheetFormatPr defaultRowHeight="12.75"/>
  <cols>
    <col min="1" max="1" width="2.85546875" style="16" customWidth="1"/>
    <col min="2" max="2" width="29.7109375" style="16" customWidth="1"/>
    <col min="3" max="3" width="20.42578125" style="19" customWidth="1"/>
    <col min="4" max="4" width="5" style="16" customWidth="1"/>
    <col min="5" max="5" width="9.28515625" style="16" customWidth="1"/>
    <col min="6" max="6" width="6.42578125" style="16" customWidth="1"/>
    <col min="7" max="7" width="7.140625" style="16" customWidth="1"/>
    <col min="8" max="8" width="7.5703125" style="16" customWidth="1"/>
    <col min="9" max="9" width="12.42578125" style="16" customWidth="1"/>
    <col min="10" max="10" width="11.28515625" style="16" customWidth="1"/>
    <col min="11" max="11" width="8.7109375" style="16" customWidth="1"/>
    <col min="12" max="12" width="10.7109375" style="16" customWidth="1"/>
    <col min="13" max="13" width="0.7109375" style="16" hidden="1" customWidth="1"/>
    <col min="14" max="14" width="11" style="16" customWidth="1"/>
    <col min="15" max="15" width="15" style="16" customWidth="1"/>
    <col min="16" max="16" width="10.5703125" style="128" customWidth="1"/>
    <col min="17" max="17" width="10.7109375" style="128" customWidth="1"/>
    <col min="18" max="18" width="7.5703125" style="16" customWidth="1"/>
    <col min="19" max="19" width="8.7109375" style="16" customWidth="1"/>
    <col min="20" max="251" width="9.140625" style="16"/>
    <col min="252" max="252" width="2.85546875" style="16" customWidth="1"/>
    <col min="253" max="253" width="19.28515625" style="16" customWidth="1"/>
    <col min="254" max="254" width="22.85546875" style="16" customWidth="1"/>
    <col min="255" max="255" width="4" style="16" customWidth="1"/>
    <col min="256" max="256" width="9.28515625" style="16" customWidth="1"/>
    <col min="257" max="257" width="6.42578125" style="16" customWidth="1"/>
    <col min="258" max="258" width="7.140625" style="16" customWidth="1"/>
    <col min="259" max="259" width="7.5703125" style="16" customWidth="1"/>
    <col min="260" max="260" width="12.42578125" style="16" customWidth="1"/>
    <col min="261" max="261" width="10" style="16" customWidth="1"/>
    <col min="262" max="262" width="10.5703125" style="16" customWidth="1"/>
    <col min="263" max="263" width="10.140625" style="16" customWidth="1"/>
    <col min="264" max="265" width="0" style="16" hidden="1" customWidth="1"/>
    <col min="266" max="266" width="14.140625" style="16" customWidth="1"/>
    <col min="267" max="267" width="12.7109375" style="16" customWidth="1"/>
    <col min="268" max="268" width="9.140625" style="16"/>
    <col min="269" max="269" width="7.5703125" style="16" customWidth="1"/>
    <col min="270" max="270" width="8.7109375" style="16" customWidth="1"/>
    <col min="271" max="507" width="9.140625" style="16"/>
    <col min="508" max="508" width="2.85546875" style="16" customWidth="1"/>
    <col min="509" max="509" width="19.28515625" style="16" customWidth="1"/>
    <col min="510" max="510" width="22.85546875" style="16" customWidth="1"/>
    <col min="511" max="511" width="4" style="16" customWidth="1"/>
    <col min="512" max="512" width="9.28515625" style="16" customWidth="1"/>
    <col min="513" max="513" width="6.42578125" style="16" customWidth="1"/>
    <col min="514" max="514" width="7.140625" style="16" customWidth="1"/>
    <col min="515" max="515" width="7.5703125" style="16" customWidth="1"/>
    <col min="516" max="516" width="12.42578125" style="16" customWidth="1"/>
    <col min="517" max="517" width="10" style="16" customWidth="1"/>
    <col min="518" max="518" width="10.5703125" style="16" customWidth="1"/>
    <col min="519" max="519" width="10.140625" style="16" customWidth="1"/>
    <col min="520" max="521" width="0" style="16" hidden="1" customWidth="1"/>
    <col min="522" max="522" width="14.140625" style="16" customWidth="1"/>
    <col min="523" max="523" width="12.7109375" style="16" customWidth="1"/>
    <col min="524" max="524" width="9.140625" style="16"/>
    <col min="525" max="525" width="7.5703125" style="16" customWidth="1"/>
    <col min="526" max="526" width="8.7109375" style="16" customWidth="1"/>
    <col min="527" max="763" width="9.140625" style="16"/>
    <col min="764" max="764" width="2.85546875" style="16" customWidth="1"/>
    <col min="765" max="765" width="19.28515625" style="16" customWidth="1"/>
    <col min="766" max="766" width="22.85546875" style="16" customWidth="1"/>
    <col min="767" max="767" width="4" style="16" customWidth="1"/>
    <col min="768" max="768" width="9.28515625" style="16" customWidth="1"/>
    <col min="769" max="769" width="6.42578125" style="16" customWidth="1"/>
    <col min="770" max="770" width="7.140625" style="16" customWidth="1"/>
    <col min="771" max="771" width="7.5703125" style="16" customWidth="1"/>
    <col min="772" max="772" width="12.42578125" style="16" customWidth="1"/>
    <col min="773" max="773" width="10" style="16" customWidth="1"/>
    <col min="774" max="774" width="10.5703125" style="16" customWidth="1"/>
    <col min="775" max="775" width="10.140625" style="16" customWidth="1"/>
    <col min="776" max="777" width="0" style="16" hidden="1" customWidth="1"/>
    <col min="778" max="778" width="14.140625" style="16" customWidth="1"/>
    <col min="779" max="779" width="12.7109375" style="16" customWidth="1"/>
    <col min="780" max="780" width="9.140625" style="16"/>
    <col min="781" max="781" width="7.5703125" style="16" customWidth="1"/>
    <col min="782" max="782" width="8.7109375" style="16" customWidth="1"/>
    <col min="783" max="1019" width="9.140625" style="16"/>
    <col min="1020" max="1020" width="2.85546875" style="16" customWidth="1"/>
    <col min="1021" max="1021" width="19.28515625" style="16" customWidth="1"/>
    <col min="1022" max="1022" width="22.85546875" style="16" customWidth="1"/>
    <col min="1023" max="1023" width="4" style="16" customWidth="1"/>
    <col min="1024" max="1024" width="9.28515625" style="16" customWidth="1"/>
    <col min="1025" max="1025" width="6.42578125" style="16" customWidth="1"/>
    <col min="1026" max="1026" width="7.140625" style="16" customWidth="1"/>
    <col min="1027" max="1027" width="7.5703125" style="16" customWidth="1"/>
    <col min="1028" max="1028" width="12.42578125" style="16" customWidth="1"/>
    <col min="1029" max="1029" width="10" style="16" customWidth="1"/>
    <col min="1030" max="1030" width="10.5703125" style="16" customWidth="1"/>
    <col min="1031" max="1031" width="10.140625" style="16" customWidth="1"/>
    <col min="1032" max="1033" width="0" style="16" hidden="1" customWidth="1"/>
    <col min="1034" max="1034" width="14.140625" style="16" customWidth="1"/>
    <col min="1035" max="1035" width="12.7109375" style="16" customWidth="1"/>
    <col min="1036" max="1036" width="9.140625" style="16"/>
    <col min="1037" max="1037" width="7.5703125" style="16" customWidth="1"/>
    <col min="1038" max="1038" width="8.7109375" style="16" customWidth="1"/>
    <col min="1039" max="1275" width="9.140625" style="16"/>
    <col min="1276" max="1276" width="2.85546875" style="16" customWidth="1"/>
    <col min="1277" max="1277" width="19.28515625" style="16" customWidth="1"/>
    <col min="1278" max="1278" width="22.85546875" style="16" customWidth="1"/>
    <col min="1279" max="1279" width="4" style="16" customWidth="1"/>
    <col min="1280" max="1280" width="9.28515625" style="16" customWidth="1"/>
    <col min="1281" max="1281" width="6.42578125" style="16" customWidth="1"/>
    <col min="1282" max="1282" width="7.140625" style="16" customWidth="1"/>
    <col min="1283" max="1283" width="7.5703125" style="16" customWidth="1"/>
    <col min="1284" max="1284" width="12.42578125" style="16" customWidth="1"/>
    <col min="1285" max="1285" width="10" style="16" customWidth="1"/>
    <col min="1286" max="1286" width="10.5703125" style="16" customWidth="1"/>
    <col min="1287" max="1287" width="10.140625" style="16" customWidth="1"/>
    <col min="1288" max="1289" width="0" style="16" hidden="1" customWidth="1"/>
    <col min="1290" max="1290" width="14.140625" style="16" customWidth="1"/>
    <col min="1291" max="1291" width="12.7109375" style="16" customWidth="1"/>
    <col min="1292" max="1292" width="9.140625" style="16"/>
    <col min="1293" max="1293" width="7.5703125" style="16" customWidth="1"/>
    <col min="1294" max="1294" width="8.7109375" style="16" customWidth="1"/>
    <col min="1295" max="1531" width="9.140625" style="16"/>
    <col min="1532" max="1532" width="2.85546875" style="16" customWidth="1"/>
    <col min="1533" max="1533" width="19.28515625" style="16" customWidth="1"/>
    <col min="1534" max="1534" width="22.85546875" style="16" customWidth="1"/>
    <col min="1535" max="1535" width="4" style="16" customWidth="1"/>
    <col min="1536" max="1536" width="9.28515625" style="16" customWidth="1"/>
    <col min="1537" max="1537" width="6.42578125" style="16" customWidth="1"/>
    <col min="1538" max="1538" width="7.140625" style="16" customWidth="1"/>
    <col min="1539" max="1539" width="7.5703125" style="16" customWidth="1"/>
    <col min="1540" max="1540" width="12.42578125" style="16" customWidth="1"/>
    <col min="1541" max="1541" width="10" style="16" customWidth="1"/>
    <col min="1542" max="1542" width="10.5703125" style="16" customWidth="1"/>
    <col min="1543" max="1543" width="10.140625" style="16" customWidth="1"/>
    <col min="1544" max="1545" width="0" style="16" hidden="1" customWidth="1"/>
    <col min="1546" max="1546" width="14.140625" style="16" customWidth="1"/>
    <col min="1547" max="1547" width="12.7109375" style="16" customWidth="1"/>
    <col min="1548" max="1548" width="9.140625" style="16"/>
    <col min="1549" max="1549" width="7.5703125" style="16" customWidth="1"/>
    <col min="1550" max="1550" width="8.7109375" style="16" customWidth="1"/>
    <col min="1551" max="1787" width="9.140625" style="16"/>
    <col min="1788" max="1788" width="2.85546875" style="16" customWidth="1"/>
    <col min="1789" max="1789" width="19.28515625" style="16" customWidth="1"/>
    <col min="1790" max="1790" width="22.85546875" style="16" customWidth="1"/>
    <col min="1791" max="1791" width="4" style="16" customWidth="1"/>
    <col min="1792" max="1792" width="9.28515625" style="16" customWidth="1"/>
    <col min="1793" max="1793" width="6.42578125" style="16" customWidth="1"/>
    <col min="1794" max="1794" width="7.140625" style="16" customWidth="1"/>
    <col min="1795" max="1795" width="7.5703125" style="16" customWidth="1"/>
    <col min="1796" max="1796" width="12.42578125" style="16" customWidth="1"/>
    <col min="1797" max="1797" width="10" style="16" customWidth="1"/>
    <col min="1798" max="1798" width="10.5703125" style="16" customWidth="1"/>
    <col min="1799" max="1799" width="10.140625" style="16" customWidth="1"/>
    <col min="1800" max="1801" width="0" style="16" hidden="1" customWidth="1"/>
    <col min="1802" max="1802" width="14.140625" style="16" customWidth="1"/>
    <col min="1803" max="1803" width="12.7109375" style="16" customWidth="1"/>
    <col min="1804" max="1804" width="9.140625" style="16"/>
    <col min="1805" max="1805" width="7.5703125" style="16" customWidth="1"/>
    <col min="1806" max="1806" width="8.7109375" style="16" customWidth="1"/>
    <col min="1807" max="2043" width="9.140625" style="16"/>
    <col min="2044" max="2044" width="2.85546875" style="16" customWidth="1"/>
    <col min="2045" max="2045" width="19.28515625" style="16" customWidth="1"/>
    <col min="2046" max="2046" width="22.85546875" style="16" customWidth="1"/>
    <col min="2047" max="2047" width="4" style="16" customWidth="1"/>
    <col min="2048" max="2048" width="9.28515625" style="16" customWidth="1"/>
    <col min="2049" max="2049" width="6.42578125" style="16" customWidth="1"/>
    <col min="2050" max="2050" width="7.140625" style="16" customWidth="1"/>
    <col min="2051" max="2051" width="7.5703125" style="16" customWidth="1"/>
    <col min="2052" max="2052" width="12.42578125" style="16" customWidth="1"/>
    <col min="2053" max="2053" width="10" style="16" customWidth="1"/>
    <col min="2054" max="2054" width="10.5703125" style="16" customWidth="1"/>
    <col min="2055" max="2055" width="10.140625" style="16" customWidth="1"/>
    <col min="2056" max="2057" width="0" style="16" hidden="1" customWidth="1"/>
    <col min="2058" max="2058" width="14.140625" style="16" customWidth="1"/>
    <col min="2059" max="2059" width="12.7109375" style="16" customWidth="1"/>
    <col min="2060" max="2060" width="9.140625" style="16"/>
    <col min="2061" max="2061" width="7.5703125" style="16" customWidth="1"/>
    <col min="2062" max="2062" width="8.7109375" style="16" customWidth="1"/>
    <col min="2063" max="2299" width="9.140625" style="16"/>
    <col min="2300" max="2300" width="2.85546875" style="16" customWidth="1"/>
    <col min="2301" max="2301" width="19.28515625" style="16" customWidth="1"/>
    <col min="2302" max="2302" width="22.85546875" style="16" customWidth="1"/>
    <col min="2303" max="2303" width="4" style="16" customWidth="1"/>
    <col min="2304" max="2304" width="9.28515625" style="16" customWidth="1"/>
    <col min="2305" max="2305" width="6.42578125" style="16" customWidth="1"/>
    <col min="2306" max="2306" width="7.140625" style="16" customWidth="1"/>
    <col min="2307" max="2307" width="7.5703125" style="16" customWidth="1"/>
    <col min="2308" max="2308" width="12.42578125" style="16" customWidth="1"/>
    <col min="2309" max="2309" width="10" style="16" customWidth="1"/>
    <col min="2310" max="2310" width="10.5703125" style="16" customWidth="1"/>
    <col min="2311" max="2311" width="10.140625" style="16" customWidth="1"/>
    <col min="2312" max="2313" width="0" style="16" hidden="1" customWidth="1"/>
    <col min="2314" max="2314" width="14.140625" style="16" customWidth="1"/>
    <col min="2315" max="2315" width="12.7109375" style="16" customWidth="1"/>
    <col min="2316" max="2316" width="9.140625" style="16"/>
    <col min="2317" max="2317" width="7.5703125" style="16" customWidth="1"/>
    <col min="2318" max="2318" width="8.7109375" style="16" customWidth="1"/>
    <col min="2319" max="2555" width="9.140625" style="16"/>
    <col min="2556" max="2556" width="2.85546875" style="16" customWidth="1"/>
    <col min="2557" max="2557" width="19.28515625" style="16" customWidth="1"/>
    <col min="2558" max="2558" width="22.85546875" style="16" customWidth="1"/>
    <col min="2559" max="2559" width="4" style="16" customWidth="1"/>
    <col min="2560" max="2560" width="9.28515625" style="16" customWidth="1"/>
    <col min="2561" max="2561" width="6.42578125" style="16" customWidth="1"/>
    <col min="2562" max="2562" width="7.140625" style="16" customWidth="1"/>
    <col min="2563" max="2563" width="7.5703125" style="16" customWidth="1"/>
    <col min="2564" max="2564" width="12.42578125" style="16" customWidth="1"/>
    <col min="2565" max="2565" width="10" style="16" customWidth="1"/>
    <col min="2566" max="2566" width="10.5703125" style="16" customWidth="1"/>
    <col min="2567" max="2567" width="10.140625" style="16" customWidth="1"/>
    <col min="2568" max="2569" width="0" style="16" hidden="1" customWidth="1"/>
    <col min="2570" max="2570" width="14.140625" style="16" customWidth="1"/>
    <col min="2571" max="2571" width="12.7109375" style="16" customWidth="1"/>
    <col min="2572" max="2572" width="9.140625" style="16"/>
    <col min="2573" max="2573" width="7.5703125" style="16" customWidth="1"/>
    <col min="2574" max="2574" width="8.7109375" style="16" customWidth="1"/>
    <col min="2575" max="2811" width="9.140625" style="16"/>
    <col min="2812" max="2812" width="2.85546875" style="16" customWidth="1"/>
    <col min="2813" max="2813" width="19.28515625" style="16" customWidth="1"/>
    <col min="2814" max="2814" width="22.85546875" style="16" customWidth="1"/>
    <col min="2815" max="2815" width="4" style="16" customWidth="1"/>
    <col min="2816" max="2816" width="9.28515625" style="16" customWidth="1"/>
    <col min="2817" max="2817" width="6.42578125" style="16" customWidth="1"/>
    <col min="2818" max="2818" width="7.140625" style="16" customWidth="1"/>
    <col min="2819" max="2819" width="7.5703125" style="16" customWidth="1"/>
    <col min="2820" max="2820" width="12.42578125" style="16" customWidth="1"/>
    <col min="2821" max="2821" width="10" style="16" customWidth="1"/>
    <col min="2822" max="2822" width="10.5703125" style="16" customWidth="1"/>
    <col min="2823" max="2823" width="10.140625" style="16" customWidth="1"/>
    <col min="2824" max="2825" width="0" style="16" hidden="1" customWidth="1"/>
    <col min="2826" max="2826" width="14.140625" style="16" customWidth="1"/>
    <col min="2827" max="2827" width="12.7109375" style="16" customWidth="1"/>
    <col min="2828" max="2828" width="9.140625" style="16"/>
    <col min="2829" max="2829" width="7.5703125" style="16" customWidth="1"/>
    <col min="2830" max="2830" width="8.7109375" style="16" customWidth="1"/>
    <col min="2831" max="3067" width="9.140625" style="16"/>
    <col min="3068" max="3068" width="2.85546875" style="16" customWidth="1"/>
    <col min="3069" max="3069" width="19.28515625" style="16" customWidth="1"/>
    <col min="3070" max="3070" width="22.85546875" style="16" customWidth="1"/>
    <col min="3071" max="3071" width="4" style="16" customWidth="1"/>
    <col min="3072" max="3072" width="9.28515625" style="16" customWidth="1"/>
    <col min="3073" max="3073" width="6.42578125" style="16" customWidth="1"/>
    <col min="3074" max="3074" width="7.140625" style="16" customWidth="1"/>
    <col min="3075" max="3075" width="7.5703125" style="16" customWidth="1"/>
    <col min="3076" max="3076" width="12.42578125" style="16" customWidth="1"/>
    <col min="3077" max="3077" width="10" style="16" customWidth="1"/>
    <col min="3078" max="3078" width="10.5703125" style="16" customWidth="1"/>
    <col min="3079" max="3079" width="10.140625" style="16" customWidth="1"/>
    <col min="3080" max="3081" width="0" style="16" hidden="1" customWidth="1"/>
    <col min="3082" max="3082" width="14.140625" style="16" customWidth="1"/>
    <col min="3083" max="3083" width="12.7109375" style="16" customWidth="1"/>
    <col min="3084" max="3084" width="9.140625" style="16"/>
    <col min="3085" max="3085" width="7.5703125" style="16" customWidth="1"/>
    <col min="3086" max="3086" width="8.7109375" style="16" customWidth="1"/>
    <col min="3087" max="3323" width="9.140625" style="16"/>
    <col min="3324" max="3324" width="2.85546875" style="16" customWidth="1"/>
    <col min="3325" max="3325" width="19.28515625" style="16" customWidth="1"/>
    <col min="3326" max="3326" width="22.85546875" style="16" customWidth="1"/>
    <col min="3327" max="3327" width="4" style="16" customWidth="1"/>
    <col min="3328" max="3328" width="9.28515625" style="16" customWidth="1"/>
    <col min="3329" max="3329" width="6.42578125" style="16" customWidth="1"/>
    <col min="3330" max="3330" width="7.140625" style="16" customWidth="1"/>
    <col min="3331" max="3331" width="7.5703125" style="16" customWidth="1"/>
    <col min="3332" max="3332" width="12.42578125" style="16" customWidth="1"/>
    <col min="3333" max="3333" width="10" style="16" customWidth="1"/>
    <col min="3334" max="3334" width="10.5703125" style="16" customWidth="1"/>
    <col min="3335" max="3335" width="10.140625" style="16" customWidth="1"/>
    <col min="3336" max="3337" width="0" style="16" hidden="1" customWidth="1"/>
    <col min="3338" max="3338" width="14.140625" style="16" customWidth="1"/>
    <col min="3339" max="3339" width="12.7109375" style="16" customWidth="1"/>
    <col min="3340" max="3340" width="9.140625" style="16"/>
    <col min="3341" max="3341" width="7.5703125" style="16" customWidth="1"/>
    <col min="3342" max="3342" width="8.7109375" style="16" customWidth="1"/>
    <col min="3343" max="3579" width="9.140625" style="16"/>
    <col min="3580" max="3580" width="2.85546875" style="16" customWidth="1"/>
    <col min="3581" max="3581" width="19.28515625" style="16" customWidth="1"/>
    <col min="3582" max="3582" width="22.85546875" style="16" customWidth="1"/>
    <col min="3583" max="3583" width="4" style="16" customWidth="1"/>
    <col min="3584" max="3584" width="9.28515625" style="16" customWidth="1"/>
    <col min="3585" max="3585" width="6.42578125" style="16" customWidth="1"/>
    <col min="3586" max="3586" width="7.140625" style="16" customWidth="1"/>
    <col min="3587" max="3587" width="7.5703125" style="16" customWidth="1"/>
    <col min="3588" max="3588" width="12.42578125" style="16" customWidth="1"/>
    <col min="3589" max="3589" width="10" style="16" customWidth="1"/>
    <col min="3590" max="3590" width="10.5703125" style="16" customWidth="1"/>
    <col min="3591" max="3591" width="10.140625" style="16" customWidth="1"/>
    <col min="3592" max="3593" width="0" style="16" hidden="1" customWidth="1"/>
    <col min="3594" max="3594" width="14.140625" style="16" customWidth="1"/>
    <col min="3595" max="3595" width="12.7109375" style="16" customWidth="1"/>
    <col min="3596" max="3596" width="9.140625" style="16"/>
    <col min="3597" max="3597" width="7.5703125" style="16" customWidth="1"/>
    <col min="3598" max="3598" width="8.7109375" style="16" customWidth="1"/>
    <col min="3599" max="3835" width="9.140625" style="16"/>
    <col min="3836" max="3836" width="2.85546875" style="16" customWidth="1"/>
    <col min="3837" max="3837" width="19.28515625" style="16" customWidth="1"/>
    <col min="3838" max="3838" width="22.85546875" style="16" customWidth="1"/>
    <col min="3839" max="3839" width="4" style="16" customWidth="1"/>
    <col min="3840" max="3840" width="9.28515625" style="16" customWidth="1"/>
    <col min="3841" max="3841" width="6.42578125" style="16" customWidth="1"/>
    <col min="3842" max="3842" width="7.140625" style="16" customWidth="1"/>
    <col min="3843" max="3843" width="7.5703125" style="16" customWidth="1"/>
    <col min="3844" max="3844" width="12.42578125" style="16" customWidth="1"/>
    <col min="3845" max="3845" width="10" style="16" customWidth="1"/>
    <col min="3846" max="3846" width="10.5703125" style="16" customWidth="1"/>
    <col min="3847" max="3847" width="10.140625" style="16" customWidth="1"/>
    <col min="3848" max="3849" width="0" style="16" hidden="1" customWidth="1"/>
    <col min="3850" max="3850" width="14.140625" style="16" customWidth="1"/>
    <col min="3851" max="3851" width="12.7109375" style="16" customWidth="1"/>
    <col min="3852" max="3852" width="9.140625" style="16"/>
    <col min="3853" max="3853" width="7.5703125" style="16" customWidth="1"/>
    <col min="3854" max="3854" width="8.7109375" style="16" customWidth="1"/>
    <col min="3855" max="4091" width="9.140625" style="16"/>
    <col min="4092" max="4092" width="2.85546875" style="16" customWidth="1"/>
    <col min="4093" max="4093" width="19.28515625" style="16" customWidth="1"/>
    <col min="4094" max="4094" width="22.85546875" style="16" customWidth="1"/>
    <col min="4095" max="4095" width="4" style="16" customWidth="1"/>
    <col min="4096" max="4096" width="9.28515625" style="16" customWidth="1"/>
    <col min="4097" max="4097" width="6.42578125" style="16" customWidth="1"/>
    <col min="4098" max="4098" width="7.140625" style="16" customWidth="1"/>
    <col min="4099" max="4099" width="7.5703125" style="16" customWidth="1"/>
    <col min="4100" max="4100" width="12.42578125" style="16" customWidth="1"/>
    <col min="4101" max="4101" width="10" style="16" customWidth="1"/>
    <col min="4102" max="4102" width="10.5703125" style="16" customWidth="1"/>
    <col min="4103" max="4103" width="10.140625" style="16" customWidth="1"/>
    <col min="4104" max="4105" width="0" style="16" hidden="1" customWidth="1"/>
    <col min="4106" max="4106" width="14.140625" style="16" customWidth="1"/>
    <col min="4107" max="4107" width="12.7109375" style="16" customWidth="1"/>
    <col min="4108" max="4108" width="9.140625" style="16"/>
    <col min="4109" max="4109" width="7.5703125" style="16" customWidth="1"/>
    <col min="4110" max="4110" width="8.7109375" style="16" customWidth="1"/>
    <col min="4111" max="4347" width="9.140625" style="16"/>
    <col min="4348" max="4348" width="2.85546875" style="16" customWidth="1"/>
    <col min="4349" max="4349" width="19.28515625" style="16" customWidth="1"/>
    <col min="4350" max="4350" width="22.85546875" style="16" customWidth="1"/>
    <col min="4351" max="4351" width="4" style="16" customWidth="1"/>
    <col min="4352" max="4352" width="9.28515625" style="16" customWidth="1"/>
    <col min="4353" max="4353" width="6.42578125" style="16" customWidth="1"/>
    <col min="4354" max="4354" width="7.140625" style="16" customWidth="1"/>
    <col min="4355" max="4355" width="7.5703125" style="16" customWidth="1"/>
    <col min="4356" max="4356" width="12.42578125" style="16" customWidth="1"/>
    <col min="4357" max="4357" width="10" style="16" customWidth="1"/>
    <col min="4358" max="4358" width="10.5703125" style="16" customWidth="1"/>
    <col min="4359" max="4359" width="10.140625" style="16" customWidth="1"/>
    <col min="4360" max="4361" width="0" style="16" hidden="1" customWidth="1"/>
    <col min="4362" max="4362" width="14.140625" style="16" customWidth="1"/>
    <col min="4363" max="4363" width="12.7109375" style="16" customWidth="1"/>
    <col min="4364" max="4364" width="9.140625" style="16"/>
    <col min="4365" max="4365" width="7.5703125" style="16" customWidth="1"/>
    <col min="4366" max="4366" width="8.7109375" style="16" customWidth="1"/>
    <col min="4367" max="4603" width="9.140625" style="16"/>
    <col min="4604" max="4604" width="2.85546875" style="16" customWidth="1"/>
    <col min="4605" max="4605" width="19.28515625" style="16" customWidth="1"/>
    <col min="4606" max="4606" width="22.85546875" style="16" customWidth="1"/>
    <col min="4607" max="4607" width="4" style="16" customWidth="1"/>
    <col min="4608" max="4608" width="9.28515625" style="16" customWidth="1"/>
    <col min="4609" max="4609" width="6.42578125" style="16" customWidth="1"/>
    <col min="4610" max="4610" width="7.140625" style="16" customWidth="1"/>
    <col min="4611" max="4611" width="7.5703125" style="16" customWidth="1"/>
    <col min="4612" max="4612" width="12.42578125" style="16" customWidth="1"/>
    <col min="4613" max="4613" width="10" style="16" customWidth="1"/>
    <col min="4614" max="4614" width="10.5703125" style="16" customWidth="1"/>
    <col min="4615" max="4615" width="10.140625" style="16" customWidth="1"/>
    <col min="4616" max="4617" width="0" style="16" hidden="1" customWidth="1"/>
    <col min="4618" max="4618" width="14.140625" style="16" customWidth="1"/>
    <col min="4619" max="4619" width="12.7109375" style="16" customWidth="1"/>
    <col min="4620" max="4620" width="9.140625" style="16"/>
    <col min="4621" max="4621" width="7.5703125" style="16" customWidth="1"/>
    <col min="4622" max="4622" width="8.7109375" style="16" customWidth="1"/>
    <col min="4623" max="4859" width="9.140625" style="16"/>
    <col min="4860" max="4860" width="2.85546875" style="16" customWidth="1"/>
    <col min="4861" max="4861" width="19.28515625" style="16" customWidth="1"/>
    <col min="4862" max="4862" width="22.85546875" style="16" customWidth="1"/>
    <col min="4863" max="4863" width="4" style="16" customWidth="1"/>
    <col min="4864" max="4864" width="9.28515625" style="16" customWidth="1"/>
    <col min="4865" max="4865" width="6.42578125" style="16" customWidth="1"/>
    <col min="4866" max="4866" width="7.140625" style="16" customWidth="1"/>
    <col min="4867" max="4867" width="7.5703125" style="16" customWidth="1"/>
    <col min="4868" max="4868" width="12.42578125" style="16" customWidth="1"/>
    <col min="4869" max="4869" width="10" style="16" customWidth="1"/>
    <col min="4870" max="4870" width="10.5703125" style="16" customWidth="1"/>
    <col min="4871" max="4871" width="10.140625" style="16" customWidth="1"/>
    <col min="4872" max="4873" width="0" style="16" hidden="1" customWidth="1"/>
    <col min="4874" max="4874" width="14.140625" style="16" customWidth="1"/>
    <col min="4875" max="4875" width="12.7109375" style="16" customWidth="1"/>
    <col min="4876" max="4876" width="9.140625" style="16"/>
    <col min="4877" max="4877" width="7.5703125" style="16" customWidth="1"/>
    <col min="4878" max="4878" width="8.7109375" style="16" customWidth="1"/>
    <col min="4879" max="5115" width="9.140625" style="16"/>
    <col min="5116" max="5116" width="2.85546875" style="16" customWidth="1"/>
    <col min="5117" max="5117" width="19.28515625" style="16" customWidth="1"/>
    <col min="5118" max="5118" width="22.85546875" style="16" customWidth="1"/>
    <col min="5119" max="5119" width="4" style="16" customWidth="1"/>
    <col min="5120" max="5120" width="9.28515625" style="16" customWidth="1"/>
    <col min="5121" max="5121" width="6.42578125" style="16" customWidth="1"/>
    <col min="5122" max="5122" width="7.140625" style="16" customWidth="1"/>
    <col min="5123" max="5123" width="7.5703125" style="16" customWidth="1"/>
    <col min="5124" max="5124" width="12.42578125" style="16" customWidth="1"/>
    <col min="5125" max="5125" width="10" style="16" customWidth="1"/>
    <col min="5126" max="5126" width="10.5703125" style="16" customWidth="1"/>
    <col min="5127" max="5127" width="10.140625" style="16" customWidth="1"/>
    <col min="5128" max="5129" width="0" style="16" hidden="1" customWidth="1"/>
    <col min="5130" max="5130" width="14.140625" style="16" customWidth="1"/>
    <col min="5131" max="5131" width="12.7109375" style="16" customWidth="1"/>
    <col min="5132" max="5132" width="9.140625" style="16"/>
    <col min="5133" max="5133" width="7.5703125" style="16" customWidth="1"/>
    <col min="5134" max="5134" width="8.7109375" style="16" customWidth="1"/>
    <col min="5135" max="5371" width="9.140625" style="16"/>
    <col min="5372" max="5372" width="2.85546875" style="16" customWidth="1"/>
    <col min="5373" max="5373" width="19.28515625" style="16" customWidth="1"/>
    <col min="5374" max="5374" width="22.85546875" style="16" customWidth="1"/>
    <col min="5375" max="5375" width="4" style="16" customWidth="1"/>
    <col min="5376" max="5376" width="9.28515625" style="16" customWidth="1"/>
    <col min="5377" max="5377" width="6.42578125" style="16" customWidth="1"/>
    <col min="5378" max="5378" width="7.140625" style="16" customWidth="1"/>
    <col min="5379" max="5379" width="7.5703125" style="16" customWidth="1"/>
    <col min="5380" max="5380" width="12.42578125" style="16" customWidth="1"/>
    <col min="5381" max="5381" width="10" style="16" customWidth="1"/>
    <col min="5382" max="5382" width="10.5703125" style="16" customWidth="1"/>
    <col min="5383" max="5383" width="10.140625" style="16" customWidth="1"/>
    <col min="5384" max="5385" width="0" style="16" hidden="1" customWidth="1"/>
    <col min="5386" max="5386" width="14.140625" style="16" customWidth="1"/>
    <col min="5387" max="5387" width="12.7109375" style="16" customWidth="1"/>
    <col min="5388" max="5388" width="9.140625" style="16"/>
    <col min="5389" max="5389" width="7.5703125" style="16" customWidth="1"/>
    <col min="5390" max="5390" width="8.7109375" style="16" customWidth="1"/>
    <col min="5391" max="5627" width="9.140625" style="16"/>
    <col min="5628" max="5628" width="2.85546875" style="16" customWidth="1"/>
    <col min="5629" max="5629" width="19.28515625" style="16" customWidth="1"/>
    <col min="5630" max="5630" width="22.85546875" style="16" customWidth="1"/>
    <col min="5631" max="5631" width="4" style="16" customWidth="1"/>
    <col min="5632" max="5632" width="9.28515625" style="16" customWidth="1"/>
    <col min="5633" max="5633" width="6.42578125" style="16" customWidth="1"/>
    <col min="5634" max="5634" width="7.140625" style="16" customWidth="1"/>
    <col min="5635" max="5635" width="7.5703125" style="16" customWidth="1"/>
    <col min="5636" max="5636" width="12.42578125" style="16" customWidth="1"/>
    <col min="5637" max="5637" width="10" style="16" customWidth="1"/>
    <col min="5638" max="5638" width="10.5703125" style="16" customWidth="1"/>
    <col min="5639" max="5639" width="10.140625" style="16" customWidth="1"/>
    <col min="5640" max="5641" width="0" style="16" hidden="1" customWidth="1"/>
    <col min="5642" max="5642" width="14.140625" style="16" customWidth="1"/>
    <col min="5643" max="5643" width="12.7109375" style="16" customWidth="1"/>
    <col min="5644" max="5644" width="9.140625" style="16"/>
    <col min="5645" max="5645" width="7.5703125" style="16" customWidth="1"/>
    <col min="5646" max="5646" width="8.7109375" style="16" customWidth="1"/>
    <col min="5647" max="5883" width="9.140625" style="16"/>
    <col min="5884" max="5884" width="2.85546875" style="16" customWidth="1"/>
    <col min="5885" max="5885" width="19.28515625" style="16" customWidth="1"/>
    <col min="5886" max="5886" width="22.85546875" style="16" customWidth="1"/>
    <col min="5887" max="5887" width="4" style="16" customWidth="1"/>
    <col min="5888" max="5888" width="9.28515625" style="16" customWidth="1"/>
    <col min="5889" max="5889" width="6.42578125" style="16" customWidth="1"/>
    <col min="5890" max="5890" width="7.140625" style="16" customWidth="1"/>
    <col min="5891" max="5891" width="7.5703125" style="16" customWidth="1"/>
    <col min="5892" max="5892" width="12.42578125" style="16" customWidth="1"/>
    <col min="5893" max="5893" width="10" style="16" customWidth="1"/>
    <col min="5894" max="5894" width="10.5703125" style="16" customWidth="1"/>
    <col min="5895" max="5895" width="10.140625" style="16" customWidth="1"/>
    <col min="5896" max="5897" width="0" style="16" hidden="1" customWidth="1"/>
    <col min="5898" max="5898" width="14.140625" style="16" customWidth="1"/>
    <col min="5899" max="5899" width="12.7109375" style="16" customWidth="1"/>
    <col min="5900" max="5900" width="9.140625" style="16"/>
    <col min="5901" max="5901" width="7.5703125" style="16" customWidth="1"/>
    <col min="5902" max="5902" width="8.7109375" style="16" customWidth="1"/>
    <col min="5903" max="6139" width="9.140625" style="16"/>
    <col min="6140" max="6140" width="2.85546875" style="16" customWidth="1"/>
    <col min="6141" max="6141" width="19.28515625" style="16" customWidth="1"/>
    <col min="6142" max="6142" width="22.85546875" style="16" customWidth="1"/>
    <col min="6143" max="6143" width="4" style="16" customWidth="1"/>
    <col min="6144" max="6144" width="9.28515625" style="16" customWidth="1"/>
    <col min="6145" max="6145" width="6.42578125" style="16" customWidth="1"/>
    <col min="6146" max="6146" width="7.140625" style="16" customWidth="1"/>
    <col min="6147" max="6147" width="7.5703125" style="16" customWidth="1"/>
    <col min="6148" max="6148" width="12.42578125" style="16" customWidth="1"/>
    <col min="6149" max="6149" width="10" style="16" customWidth="1"/>
    <col min="6150" max="6150" width="10.5703125" style="16" customWidth="1"/>
    <col min="6151" max="6151" width="10.140625" style="16" customWidth="1"/>
    <col min="6152" max="6153" width="0" style="16" hidden="1" customWidth="1"/>
    <col min="6154" max="6154" width="14.140625" style="16" customWidth="1"/>
    <col min="6155" max="6155" width="12.7109375" style="16" customWidth="1"/>
    <col min="6156" max="6156" width="9.140625" style="16"/>
    <col min="6157" max="6157" width="7.5703125" style="16" customWidth="1"/>
    <col min="6158" max="6158" width="8.7109375" style="16" customWidth="1"/>
    <col min="6159" max="6395" width="9.140625" style="16"/>
    <col min="6396" max="6396" width="2.85546875" style="16" customWidth="1"/>
    <col min="6397" max="6397" width="19.28515625" style="16" customWidth="1"/>
    <col min="6398" max="6398" width="22.85546875" style="16" customWidth="1"/>
    <col min="6399" max="6399" width="4" style="16" customWidth="1"/>
    <col min="6400" max="6400" width="9.28515625" style="16" customWidth="1"/>
    <col min="6401" max="6401" width="6.42578125" style="16" customWidth="1"/>
    <col min="6402" max="6402" width="7.140625" style="16" customWidth="1"/>
    <col min="6403" max="6403" width="7.5703125" style="16" customWidth="1"/>
    <col min="6404" max="6404" width="12.42578125" style="16" customWidth="1"/>
    <col min="6405" max="6405" width="10" style="16" customWidth="1"/>
    <col min="6406" max="6406" width="10.5703125" style="16" customWidth="1"/>
    <col min="6407" max="6407" width="10.140625" style="16" customWidth="1"/>
    <col min="6408" max="6409" width="0" style="16" hidden="1" customWidth="1"/>
    <col min="6410" max="6410" width="14.140625" style="16" customWidth="1"/>
    <col min="6411" max="6411" width="12.7109375" style="16" customWidth="1"/>
    <col min="6412" max="6412" width="9.140625" style="16"/>
    <col min="6413" max="6413" width="7.5703125" style="16" customWidth="1"/>
    <col min="6414" max="6414" width="8.7109375" style="16" customWidth="1"/>
    <col min="6415" max="6651" width="9.140625" style="16"/>
    <col min="6652" max="6652" width="2.85546875" style="16" customWidth="1"/>
    <col min="6653" max="6653" width="19.28515625" style="16" customWidth="1"/>
    <col min="6654" max="6654" width="22.85546875" style="16" customWidth="1"/>
    <col min="6655" max="6655" width="4" style="16" customWidth="1"/>
    <col min="6656" max="6656" width="9.28515625" style="16" customWidth="1"/>
    <col min="6657" max="6657" width="6.42578125" style="16" customWidth="1"/>
    <col min="6658" max="6658" width="7.140625" style="16" customWidth="1"/>
    <col min="6659" max="6659" width="7.5703125" style="16" customWidth="1"/>
    <col min="6660" max="6660" width="12.42578125" style="16" customWidth="1"/>
    <col min="6661" max="6661" width="10" style="16" customWidth="1"/>
    <col min="6662" max="6662" width="10.5703125" style="16" customWidth="1"/>
    <col min="6663" max="6663" width="10.140625" style="16" customWidth="1"/>
    <col min="6664" max="6665" width="0" style="16" hidden="1" customWidth="1"/>
    <col min="6666" max="6666" width="14.140625" style="16" customWidth="1"/>
    <col min="6667" max="6667" width="12.7109375" style="16" customWidth="1"/>
    <col min="6668" max="6668" width="9.140625" style="16"/>
    <col min="6669" max="6669" width="7.5703125" style="16" customWidth="1"/>
    <col min="6670" max="6670" width="8.7109375" style="16" customWidth="1"/>
    <col min="6671" max="6907" width="9.140625" style="16"/>
    <col min="6908" max="6908" width="2.85546875" style="16" customWidth="1"/>
    <col min="6909" max="6909" width="19.28515625" style="16" customWidth="1"/>
    <col min="6910" max="6910" width="22.85546875" style="16" customWidth="1"/>
    <col min="6911" max="6911" width="4" style="16" customWidth="1"/>
    <col min="6912" max="6912" width="9.28515625" style="16" customWidth="1"/>
    <col min="6913" max="6913" width="6.42578125" style="16" customWidth="1"/>
    <col min="6914" max="6914" width="7.140625" style="16" customWidth="1"/>
    <col min="6915" max="6915" width="7.5703125" style="16" customWidth="1"/>
    <col min="6916" max="6916" width="12.42578125" style="16" customWidth="1"/>
    <col min="6917" max="6917" width="10" style="16" customWidth="1"/>
    <col min="6918" max="6918" width="10.5703125" style="16" customWidth="1"/>
    <col min="6919" max="6919" width="10.140625" style="16" customWidth="1"/>
    <col min="6920" max="6921" width="0" style="16" hidden="1" customWidth="1"/>
    <col min="6922" max="6922" width="14.140625" style="16" customWidth="1"/>
    <col min="6923" max="6923" width="12.7109375" style="16" customWidth="1"/>
    <col min="6924" max="6924" width="9.140625" style="16"/>
    <col min="6925" max="6925" width="7.5703125" style="16" customWidth="1"/>
    <col min="6926" max="6926" width="8.7109375" style="16" customWidth="1"/>
    <col min="6927" max="7163" width="9.140625" style="16"/>
    <col min="7164" max="7164" width="2.85546875" style="16" customWidth="1"/>
    <col min="7165" max="7165" width="19.28515625" style="16" customWidth="1"/>
    <col min="7166" max="7166" width="22.85546875" style="16" customWidth="1"/>
    <col min="7167" max="7167" width="4" style="16" customWidth="1"/>
    <col min="7168" max="7168" width="9.28515625" style="16" customWidth="1"/>
    <col min="7169" max="7169" width="6.42578125" style="16" customWidth="1"/>
    <col min="7170" max="7170" width="7.140625" style="16" customWidth="1"/>
    <col min="7171" max="7171" width="7.5703125" style="16" customWidth="1"/>
    <col min="7172" max="7172" width="12.42578125" style="16" customWidth="1"/>
    <col min="7173" max="7173" width="10" style="16" customWidth="1"/>
    <col min="7174" max="7174" width="10.5703125" style="16" customWidth="1"/>
    <col min="7175" max="7175" width="10.140625" style="16" customWidth="1"/>
    <col min="7176" max="7177" width="0" style="16" hidden="1" customWidth="1"/>
    <col min="7178" max="7178" width="14.140625" style="16" customWidth="1"/>
    <col min="7179" max="7179" width="12.7109375" style="16" customWidth="1"/>
    <col min="7180" max="7180" width="9.140625" style="16"/>
    <col min="7181" max="7181" width="7.5703125" style="16" customWidth="1"/>
    <col min="7182" max="7182" width="8.7109375" style="16" customWidth="1"/>
    <col min="7183" max="7419" width="9.140625" style="16"/>
    <col min="7420" max="7420" width="2.85546875" style="16" customWidth="1"/>
    <col min="7421" max="7421" width="19.28515625" style="16" customWidth="1"/>
    <col min="7422" max="7422" width="22.85546875" style="16" customWidth="1"/>
    <col min="7423" max="7423" width="4" style="16" customWidth="1"/>
    <col min="7424" max="7424" width="9.28515625" style="16" customWidth="1"/>
    <col min="7425" max="7425" width="6.42578125" style="16" customWidth="1"/>
    <col min="7426" max="7426" width="7.140625" style="16" customWidth="1"/>
    <col min="7427" max="7427" width="7.5703125" style="16" customWidth="1"/>
    <col min="7428" max="7428" width="12.42578125" style="16" customWidth="1"/>
    <col min="7429" max="7429" width="10" style="16" customWidth="1"/>
    <col min="7430" max="7430" width="10.5703125" style="16" customWidth="1"/>
    <col min="7431" max="7431" width="10.140625" style="16" customWidth="1"/>
    <col min="7432" max="7433" width="0" style="16" hidden="1" customWidth="1"/>
    <col min="7434" max="7434" width="14.140625" style="16" customWidth="1"/>
    <col min="7435" max="7435" width="12.7109375" style="16" customWidth="1"/>
    <col min="7436" max="7436" width="9.140625" style="16"/>
    <col min="7437" max="7437" width="7.5703125" style="16" customWidth="1"/>
    <col min="7438" max="7438" width="8.7109375" style="16" customWidth="1"/>
    <col min="7439" max="7675" width="9.140625" style="16"/>
    <col min="7676" max="7676" width="2.85546875" style="16" customWidth="1"/>
    <col min="7677" max="7677" width="19.28515625" style="16" customWidth="1"/>
    <col min="7678" max="7678" width="22.85546875" style="16" customWidth="1"/>
    <col min="7679" max="7679" width="4" style="16" customWidth="1"/>
    <col min="7680" max="7680" width="9.28515625" style="16" customWidth="1"/>
    <col min="7681" max="7681" width="6.42578125" style="16" customWidth="1"/>
    <col min="7682" max="7682" width="7.140625" style="16" customWidth="1"/>
    <col min="7683" max="7683" width="7.5703125" style="16" customWidth="1"/>
    <col min="7684" max="7684" width="12.42578125" style="16" customWidth="1"/>
    <col min="7685" max="7685" width="10" style="16" customWidth="1"/>
    <col min="7686" max="7686" width="10.5703125" style="16" customWidth="1"/>
    <col min="7687" max="7687" width="10.140625" style="16" customWidth="1"/>
    <col min="7688" max="7689" width="0" style="16" hidden="1" customWidth="1"/>
    <col min="7690" max="7690" width="14.140625" style="16" customWidth="1"/>
    <col min="7691" max="7691" width="12.7109375" style="16" customWidth="1"/>
    <col min="7692" max="7692" width="9.140625" style="16"/>
    <col min="7693" max="7693" width="7.5703125" style="16" customWidth="1"/>
    <col min="7694" max="7694" width="8.7109375" style="16" customWidth="1"/>
    <col min="7695" max="7931" width="9.140625" style="16"/>
    <col min="7932" max="7932" width="2.85546875" style="16" customWidth="1"/>
    <col min="7933" max="7933" width="19.28515625" style="16" customWidth="1"/>
    <col min="7934" max="7934" width="22.85546875" style="16" customWidth="1"/>
    <col min="7935" max="7935" width="4" style="16" customWidth="1"/>
    <col min="7936" max="7936" width="9.28515625" style="16" customWidth="1"/>
    <col min="7937" max="7937" width="6.42578125" style="16" customWidth="1"/>
    <col min="7938" max="7938" width="7.140625" style="16" customWidth="1"/>
    <col min="7939" max="7939" width="7.5703125" style="16" customWidth="1"/>
    <col min="7940" max="7940" width="12.42578125" style="16" customWidth="1"/>
    <col min="7941" max="7941" width="10" style="16" customWidth="1"/>
    <col min="7942" max="7942" width="10.5703125" style="16" customWidth="1"/>
    <col min="7943" max="7943" width="10.140625" style="16" customWidth="1"/>
    <col min="7944" max="7945" width="0" style="16" hidden="1" customWidth="1"/>
    <col min="7946" max="7946" width="14.140625" style="16" customWidth="1"/>
    <col min="7947" max="7947" width="12.7109375" style="16" customWidth="1"/>
    <col min="7948" max="7948" width="9.140625" style="16"/>
    <col min="7949" max="7949" width="7.5703125" style="16" customWidth="1"/>
    <col min="7950" max="7950" width="8.7109375" style="16" customWidth="1"/>
    <col min="7951" max="8187" width="9.140625" style="16"/>
    <col min="8188" max="8188" width="2.85546875" style="16" customWidth="1"/>
    <col min="8189" max="8189" width="19.28515625" style="16" customWidth="1"/>
    <col min="8190" max="8190" width="22.85546875" style="16" customWidth="1"/>
    <col min="8191" max="8191" width="4" style="16" customWidth="1"/>
    <col min="8192" max="8192" width="9.28515625" style="16" customWidth="1"/>
    <col min="8193" max="8193" width="6.42578125" style="16" customWidth="1"/>
    <col min="8194" max="8194" width="7.140625" style="16" customWidth="1"/>
    <col min="8195" max="8195" width="7.5703125" style="16" customWidth="1"/>
    <col min="8196" max="8196" width="12.42578125" style="16" customWidth="1"/>
    <col min="8197" max="8197" width="10" style="16" customWidth="1"/>
    <col min="8198" max="8198" width="10.5703125" style="16" customWidth="1"/>
    <col min="8199" max="8199" width="10.140625" style="16" customWidth="1"/>
    <col min="8200" max="8201" width="0" style="16" hidden="1" customWidth="1"/>
    <col min="8202" max="8202" width="14.140625" style="16" customWidth="1"/>
    <col min="8203" max="8203" width="12.7109375" style="16" customWidth="1"/>
    <col min="8204" max="8204" width="9.140625" style="16"/>
    <col min="8205" max="8205" width="7.5703125" style="16" customWidth="1"/>
    <col min="8206" max="8206" width="8.7109375" style="16" customWidth="1"/>
    <col min="8207" max="8443" width="9.140625" style="16"/>
    <col min="8444" max="8444" width="2.85546875" style="16" customWidth="1"/>
    <col min="8445" max="8445" width="19.28515625" style="16" customWidth="1"/>
    <col min="8446" max="8446" width="22.85546875" style="16" customWidth="1"/>
    <col min="8447" max="8447" width="4" style="16" customWidth="1"/>
    <col min="8448" max="8448" width="9.28515625" style="16" customWidth="1"/>
    <col min="8449" max="8449" width="6.42578125" style="16" customWidth="1"/>
    <col min="8450" max="8450" width="7.140625" style="16" customWidth="1"/>
    <col min="8451" max="8451" width="7.5703125" style="16" customWidth="1"/>
    <col min="8452" max="8452" width="12.42578125" style="16" customWidth="1"/>
    <col min="8453" max="8453" width="10" style="16" customWidth="1"/>
    <col min="8454" max="8454" width="10.5703125" style="16" customWidth="1"/>
    <col min="8455" max="8455" width="10.140625" style="16" customWidth="1"/>
    <col min="8456" max="8457" width="0" style="16" hidden="1" customWidth="1"/>
    <col min="8458" max="8458" width="14.140625" style="16" customWidth="1"/>
    <col min="8459" max="8459" width="12.7109375" style="16" customWidth="1"/>
    <col min="8460" max="8460" width="9.140625" style="16"/>
    <col min="8461" max="8461" width="7.5703125" style="16" customWidth="1"/>
    <col min="8462" max="8462" width="8.7109375" style="16" customWidth="1"/>
    <col min="8463" max="8699" width="9.140625" style="16"/>
    <col min="8700" max="8700" width="2.85546875" style="16" customWidth="1"/>
    <col min="8701" max="8701" width="19.28515625" style="16" customWidth="1"/>
    <col min="8702" max="8702" width="22.85546875" style="16" customWidth="1"/>
    <col min="8703" max="8703" width="4" style="16" customWidth="1"/>
    <col min="8704" max="8704" width="9.28515625" style="16" customWidth="1"/>
    <col min="8705" max="8705" width="6.42578125" style="16" customWidth="1"/>
    <col min="8706" max="8706" width="7.140625" style="16" customWidth="1"/>
    <col min="8707" max="8707" width="7.5703125" style="16" customWidth="1"/>
    <col min="8708" max="8708" width="12.42578125" style="16" customWidth="1"/>
    <col min="8709" max="8709" width="10" style="16" customWidth="1"/>
    <col min="8710" max="8710" width="10.5703125" style="16" customWidth="1"/>
    <col min="8711" max="8711" width="10.140625" style="16" customWidth="1"/>
    <col min="8712" max="8713" width="0" style="16" hidden="1" customWidth="1"/>
    <col min="8714" max="8714" width="14.140625" style="16" customWidth="1"/>
    <col min="8715" max="8715" width="12.7109375" style="16" customWidth="1"/>
    <col min="8716" max="8716" width="9.140625" style="16"/>
    <col min="8717" max="8717" width="7.5703125" style="16" customWidth="1"/>
    <col min="8718" max="8718" width="8.7109375" style="16" customWidth="1"/>
    <col min="8719" max="8955" width="9.140625" style="16"/>
    <col min="8956" max="8956" width="2.85546875" style="16" customWidth="1"/>
    <col min="8957" max="8957" width="19.28515625" style="16" customWidth="1"/>
    <col min="8958" max="8958" width="22.85546875" style="16" customWidth="1"/>
    <col min="8959" max="8959" width="4" style="16" customWidth="1"/>
    <col min="8960" max="8960" width="9.28515625" style="16" customWidth="1"/>
    <col min="8961" max="8961" width="6.42578125" style="16" customWidth="1"/>
    <col min="8962" max="8962" width="7.140625" style="16" customWidth="1"/>
    <col min="8963" max="8963" width="7.5703125" style="16" customWidth="1"/>
    <col min="8964" max="8964" width="12.42578125" style="16" customWidth="1"/>
    <col min="8965" max="8965" width="10" style="16" customWidth="1"/>
    <col min="8966" max="8966" width="10.5703125" style="16" customWidth="1"/>
    <col min="8967" max="8967" width="10.140625" style="16" customWidth="1"/>
    <col min="8968" max="8969" width="0" style="16" hidden="1" customWidth="1"/>
    <col min="8970" max="8970" width="14.140625" style="16" customWidth="1"/>
    <col min="8971" max="8971" width="12.7109375" style="16" customWidth="1"/>
    <col min="8972" max="8972" width="9.140625" style="16"/>
    <col min="8973" max="8973" width="7.5703125" style="16" customWidth="1"/>
    <col min="8974" max="8974" width="8.7109375" style="16" customWidth="1"/>
    <col min="8975" max="9211" width="9.140625" style="16"/>
    <col min="9212" max="9212" width="2.85546875" style="16" customWidth="1"/>
    <col min="9213" max="9213" width="19.28515625" style="16" customWidth="1"/>
    <col min="9214" max="9214" width="22.85546875" style="16" customWidth="1"/>
    <col min="9215" max="9215" width="4" style="16" customWidth="1"/>
    <col min="9216" max="9216" width="9.28515625" style="16" customWidth="1"/>
    <col min="9217" max="9217" width="6.42578125" style="16" customWidth="1"/>
    <col min="9218" max="9218" width="7.140625" style="16" customWidth="1"/>
    <col min="9219" max="9219" width="7.5703125" style="16" customWidth="1"/>
    <col min="9220" max="9220" width="12.42578125" style="16" customWidth="1"/>
    <col min="9221" max="9221" width="10" style="16" customWidth="1"/>
    <col min="9222" max="9222" width="10.5703125" style="16" customWidth="1"/>
    <col min="9223" max="9223" width="10.140625" style="16" customWidth="1"/>
    <col min="9224" max="9225" width="0" style="16" hidden="1" customWidth="1"/>
    <col min="9226" max="9226" width="14.140625" style="16" customWidth="1"/>
    <col min="9227" max="9227" width="12.7109375" style="16" customWidth="1"/>
    <col min="9228" max="9228" width="9.140625" style="16"/>
    <col min="9229" max="9229" width="7.5703125" style="16" customWidth="1"/>
    <col min="9230" max="9230" width="8.7109375" style="16" customWidth="1"/>
    <col min="9231" max="9467" width="9.140625" style="16"/>
    <col min="9468" max="9468" width="2.85546875" style="16" customWidth="1"/>
    <col min="9469" max="9469" width="19.28515625" style="16" customWidth="1"/>
    <col min="9470" max="9470" width="22.85546875" style="16" customWidth="1"/>
    <col min="9471" max="9471" width="4" style="16" customWidth="1"/>
    <col min="9472" max="9472" width="9.28515625" style="16" customWidth="1"/>
    <col min="9473" max="9473" width="6.42578125" style="16" customWidth="1"/>
    <col min="9474" max="9474" width="7.140625" style="16" customWidth="1"/>
    <col min="9475" max="9475" width="7.5703125" style="16" customWidth="1"/>
    <col min="9476" max="9476" width="12.42578125" style="16" customWidth="1"/>
    <col min="9477" max="9477" width="10" style="16" customWidth="1"/>
    <col min="9478" max="9478" width="10.5703125" style="16" customWidth="1"/>
    <col min="9479" max="9479" width="10.140625" style="16" customWidth="1"/>
    <col min="9480" max="9481" width="0" style="16" hidden="1" customWidth="1"/>
    <col min="9482" max="9482" width="14.140625" style="16" customWidth="1"/>
    <col min="9483" max="9483" width="12.7109375" style="16" customWidth="1"/>
    <col min="9484" max="9484" width="9.140625" style="16"/>
    <col min="9485" max="9485" width="7.5703125" style="16" customWidth="1"/>
    <col min="9486" max="9486" width="8.7109375" style="16" customWidth="1"/>
    <col min="9487" max="9723" width="9.140625" style="16"/>
    <col min="9724" max="9724" width="2.85546875" style="16" customWidth="1"/>
    <col min="9725" max="9725" width="19.28515625" style="16" customWidth="1"/>
    <col min="9726" max="9726" width="22.85546875" style="16" customWidth="1"/>
    <col min="9727" max="9727" width="4" style="16" customWidth="1"/>
    <col min="9728" max="9728" width="9.28515625" style="16" customWidth="1"/>
    <col min="9729" max="9729" width="6.42578125" style="16" customWidth="1"/>
    <col min="9730" max="9730" width="7.140625" style="16" customWidth="1"/>
    <col min="9731" max="9731" width="7.5703125" style="16" customWidth="1"/>
    <col min="9732" max="9732" width="12.42578125" style="16" customWidth="1"/>
    <col min="9733" max="9733" width="10" style="16" customWidth="1"/>
    <col min="9734" max="9734" width="10.5703125" style="16" customWidth="1"/>
    <col min="9735" max="9735" width="10.140625" style="16" customWidth="1"/>
    <col min="9736" max="9737" width="0" style="16" hidden="1" customWidth="1"/>
    <col min="9738" max="9738" width="14.140625" style="16" customWidth="1"/>
    <col min="9739" max="9739" width="12.7109375" style="16" customWidth="1"/>
    <col min="9740" max="9740" width="9.140625" style="16"/>
    <col min="9741" max="9741" width="7.5703125" style="16" customWidth="1"/>
    <col min="9742" max="9742" width="8.7109375" style="16" customWidth="1"/>
    <col min="9743" max="9979" width="9.140625" style="16"/>
    <col min="9980" max="9980" width="2.85546875" style="16" customWidth="1"/>
    <col min="9981" max="9981" width="19.28515625" style="16" customWidth="1"/>
    <col min="9982" max="9982" width="22.85546875" style="16" customWidth="1"/>
    <col min="9983" max="9983" width="4" style="16" customWidth="1"/>
    <col min="9984" max="9984" width="9.28515625" style="16" customWidth="1"/>
    <col min="9985" max="9985" width="6.42578125" style="16" customWidth="1"/>
    <col min="9986" max="9986" width="7.140625" style="16" customWidth="1"/>
    <col min="9987" max="9987" width="7.5703125" style="16" customWidth="1"/>
    <col min="9988" max="9988" width="12.42578125" style="16" customWidth="1"/>
    <col min="9989" max="9989" width="10" style="16" customWidth="1"/>
    <col min="9990" max="9990" width="10.5703125" style="16" customWidth="1"/>
    <col min="9991" max="9991" width="10.140625" style="16" customWidth="1"/>
    <col min="9992" max="9993" width="0" style="16" hidden="1" customWidth="1"/>
    <col min="9994" max="9994" width="14.140625" style="16" customWidth="1"/>
    <col min="9995" max="9995" width="12.7109375" style="16" customWidth="1"/>
    <col min="9996" max="9996" width="9.140625" style="16"/>
    <col min="9997" max="9997" width="7.5703125" style="16" customWidth="1"/>
    <col min="9998" max="9998" width="8.7109375" style="16" customWidth="1"/>
    <col min="9999" max="10235" width="9.140625" style="16"/>
    <col min="10236" max="10236" width="2.85546875" style="16" customWidth="1"/>
    <col min="10237" max="10237" width="19.28515625" style="16" customWidth="1"/>
    <col min="10238" max="10238" width="22.85546875" style="16" customWidth="1"/>
    <col min="10239" max="10239" width="4" style="16" customWidth="1"/>
    <col min="10240" max="10240" width="9.28515625" style="16" customWidth="1"/>
    <col min="10241" max="10241" width="6.42578125" style="16" customWidth="1"/>
    <col min="10242" max="10242" width="7.140625" style="16" customWidth="1"/>
    <col min="10243" max="10243" width="7.5703125" style="16" customWidth="1"/>
    <col min="10244" max="10244" width="12.42578125" style="16" customWidth="1"/>
    <col min="10245" max="10245" width="10" style="16" customWidth="1"/>
    <col min="10246" max="10246" width="10.5703125" style="16" customWidth="1"/>
    <col min="10247" max="10247" width="10.140625" style="16" customWidth="1"/>
    <col min="10248" max="10249" width="0" style="16" hidden="1" customWidth="1"/>
    <col min="10250" max="10250" width="14.140625" style="16" customWidth="1"/>
    <col min="10251" max="10251" width="12.7109375" style="16" customWidth="1"/>
    <col min="10252" max="10252" width="9.140625" style="16"/>
    <col min="10253" max="10253" width="7.5703125" style="16" customWidth="1"/>
    <col min="10254" max="10254" width="8.7109375" style="16" customWidth="1"/>
    <col min="10255" max="10491" width="9.140625" style="16"/>
    <col min="10492" max="10492" width="2.85546875" style="16" customWidth="1"/>
    <col min="10493" max="10493" width="19.28515625" style="16" customWidth="1"/>
    <col min="10494" max="10494" width="22.85546875" style="16" customWidth="1"/>
    <col min="10495" max="10495" width="4" style="16" customWidth="1"/>
    <col min="10496" max="10496" width="9.28515625" style="16" customWidth="1"/>
    <col min="10497" max="10497" width="6.42578125" style="16" customWidth="1"/>
    <col min="10498" max="10498" width="7.140625" style="16" customWidth="1"/>
    <col min="10499" max="10499" width="7.5703125" style="16" customWidth="1"/>
    <col min="10500" max="10500" width="12.42578125" style="16" customWidth="1"/>
    <col min="10501" max="10501" width="10" style="16" customWidth="1"/>
    <col min="10502" max="10502" width="10.5703125" style="16" customWidth="1"/>
    <col min="10503" max="10503" width="10.140625" style="16" customWidth="1"/>
    <col min="10504" max="10505" width="0" style="16" hidden="1" customWidth="1"/>
    <col min="10506" max="10506" width="14.140625" style="16" customWidth="1"/>
    <col min="10507" max="10507" width="12.7109375" style="16" customWidth="1"/>
    <col min="10508" max="10508" width="9.140625" style="16"/>
    <col min="10509" max="10509" width="7.5703125" style="16" customWidth="1"/>
    <col min="10510" max="10510" width="8.7109375" style="16" customWidth="1"/>
    <col min="10511" max="10747" width="9.140625" style="16"/>
    <col min="10748" max="10748" width="2.85546875" style="16" customWidth="1"/>
    <col min="10749" max="10749" width="19.28515625" style="16" customWidth="1"/>
    <col min="10750" max="10750" width="22.85546875" style="16" customWidth="1"/>
    <col min="10751" max="10751" width="4" style="16" customWidth="1"/>
    <col min="10752" max="10752" width="9.28515625" style="16" customWidth="1"/>
    <col min="10753" max="10753" width="6.42578125" style="16" customWidth="1"/>
    <col min="10754" max="10754" width="7.140625" style="16" customWidth="1"/>
    <col min="10755" max="10755" width="7.5703125" style="16" customWidth="1"/>
    <col min="10756" max="10756" width="12.42578125" style="16" customWidth="1"/>
    <col min="10757" max="10757" width="10" style="16" customWidth="1"/>
    <col min="10758" max="10758" width="10.5703125" style="16" customWidth="1"/>
    <col min="10759" max="10759" width="10.140625" style="16" customWidth="1"/>
    <col min="10760" max="10761" width="0" style="16" hidden="1" customWidth="1"/>
    <col min="10762" max="10762" width="14.140625" style="16" customWidth="1"/>
    <col min="10763" max="10763" width="12.7109375" style="16" customWidth="1"/>
    <col min="10764" max="10764" width="9.140625" style="16"/>
    <col min="10765" max="10765" width="7.5703125" style="16" customWidth="1"/>
    <col min="10766" max="10766" width="8.7109375" style="16" customWidth="1"/>
    <col min="10767" max="11003" width="9.140625" style="16"/>
    <col min="11004" max="11004" width="2.85546875" style="16" customWidth="1"/>
    <col min="11005" max="11005" width="19.28515625" style="16" customWidth="1"/>
    <col min="11006" max="11006" width="22.85546875" style="16" customWidth="1"/>
    <col min="11007" max="11007" width="4" style="16" customWidth="1"/>
    <col min="11008" max="11008" width="9.28515625" style="16" customWidth="1"/>
    <col min="11009" max="11009" width="6.42578125" style="16" customWidth="1"/>
    <col min="11010" max="11010" width="7.140625" style="16" customWidth="1"/>
    <col min="11011" max="11011" width="7.5703125" style="16" customWidth="1"/>
    <col min="11012" max="11012" width="12.42578125" style="16" customWidth="1"/>
    <col min="11013" max="11013" width="10" style="16" customWidth="1"/>
    <col min="11014" max="11014" width="10.5703125" style="16" customWidth="1"/>
    <col min="11015" max="11015" width="10.140625" style="16" customWidth="1"/>
    <col min="11016" max="11017" width="0" style="16" hidden="1" customWidth="1"/>
    <col min="11018" max="11018" width="14.140625" style="16" customWidth="1"/>
    <col min="11019" max="11019" width="12.7109375" style="16" customWidth="1"/>
    <col min="11020" max="11020" width="9.140625" style="16"/>
    <col min="11021" max="11021" width="7.5703125" style="16" customWidth="1"/>
    <col min="11022" max="11022" width="8.7109375" style="16" customWidth="1"/>
    <col min="11023" max="11259" width="9.140625" style="16"/>
    <col min="11260" max="11260" width="2.85546875" style="16" customWidth="1"/>
    <col min="11261" max="11261" width="19.28515625" style="16" customWidth="1"/>
    <col min="11262" max="11262" width="22.85546875" style="16" customWidth="1"/>
    <col min="11263" max="11263" width="4" style="16" customWidth="1"/>
    <col min="11264" max="11264" width="9.28515625" style="16" customWidth="1"/>
    <col min="11265" max="11265" width="6.42578125" style="16" customWidth="1"/>
    <col min="11266" max="11266" width="7.140625" style="16" customWidth="1"/>
    <col min="11267" max="11267" width="7.5703125" style="16" customWidth="1"/>
    <col min="11268" max="11268" width="12.42578125" style="16" customWidth="1"/>
    <col min="11269" max="11269" width="10" style="16" customWidth="1"/>
    <col min="11270" max="11270" width="10.5703125" style="16" customWidth="1"/>
    <col min="11271" max="11271" width="10.140625" style="16" customWidth="1"/>
    <col min="11272" max="11273" width="0" style="16" hidden="1" customWidth="1"/>
    <col min="11274" max="11274" width="14.140625" style="16" customWidth="1"/>
    <col min="11275" max="11275" width="12.7109375" style="16" customWidth="1"/>
    <col min="11276" max="11276" width="9.140625" style="16"/>
    <col min="11277" max="11277" width="7.5703125" style="16" customWidth="1"/>
    <col min="11278" max="11278" width="8.7109375" style="16" customWidth="1"/>
    <col min="11279" max="11515" width="9.140625" style="16"/>
    <col min="11516" max="11516" width="2.85546875" style="16" customWidth="1"/>
    <col min="11517" max="11517" width="19.28515625" style="16" customWidth="1"/>
    <col min="11518" max="11518" width="22.85546875" style="16" customWidth="1"/>
    <col min="11519" max="11519" width="4" style="16" customWidth="1"/>
    <col min="11520" max="11520" width="9.28515625" style="16" customWidth="1"/>
    <col min="11521" max="11521" width="6.42578125" style="16" customWidth="1"/>
    <col min="11522" max="11522" width="7.140625" style="16" customWidth="1"/>
    <col min="11523" max="11523" width="7.5703125" style="16" customWidth="1"/>
    <col min="11524" max="11524" width="12.42578125" style="16" customWidth="1"/>
    <col min="11525" max="11525" width="10" style="16" customWidth="1"/>
    <col min="11526" max="11526" width="10.5703125" style="16" customWidth="1"/>
    <col min="11527" max="11527" width="10.140625" style="16" customWidth="1"/>
    <col min="11528" max="11529" width="0" style="16" hidden="1" customWidth="1"/>
    <col min="11530" max="11530" width="14.140625" style="16" customWidth="1"/>
    <col min="11531" max="11531" width="12.7109375" style="16" customWidth="1"/>
    <col min="11532" max="11532" width="9.140625" style="16"/>
    <col min="11533" max="11533" width="7.5703125" style="16" customWidth="1"/>
    <col min="11534" max="11534" width="8.7109375" style="16" customWidth="1"/>
    <col min="11535" max="11771" width="9.140625" style="16"/>
    <col min="11772" max="11772" width="2.85546875" style="16" customWidth="1"/>
    <col min="11773" max="11773" width="19.28515625" style="16" customWidth="1"/>
    <col min="11774" max="11774" width="22.85546875" style="16" customWidth="1"/>
    <col min="11775" max="11775" width="4" style="16" customWidth="1"/>
    <col min="11776" max="11776" width="9.28515625" style="16" customWidth="1"/>
    <col min="11777" max="11777" width="6.42578125" style="16" customWidth="1"/>
    <col min="11778" max="11778" width="7.140625" style="16" customWidth="1"/>
    <col min="11779" max="11779" width="7.5703125" style="16" customWidth="1"/>
    <col min="11780" max="11780" width="12.42578125" style="16" customWidth="1"/>
    <col min="11781" max="11781" width="10" style="16" customWidth="1"/>
    <col min="11782" max="11782" width="10.5703125" style="16" customWidth="1"/>
    <col min="11783" max="11783" width="10.140625" style="16" customWidth="1"/>
    <col min="11784" max="11785" width="0" style="16" hidden="1" customWidth="1"/>
    <col min="11786" max="11786" width="14.140625" style="16" customWidth="1"/>
    <col min="11787" max="11787" width="12.7109375" style="16" customWidth="1"/>
    <col min="11788" max="11788" width="9.140625" style="16"/>
    <col min="11789" max="11789" width="7.5703125" style="16" customWidth="1"/>
    <col min="11790" max="11790" width="8.7109375" style="16" customWidth="1"/>
    <col min="11791" max="12027" width="9.140625" style="16"/>
    <col min="12028" max="12028" width="2.85546875" style="16" customWidth="1"/>
    <col min="12029" max="12029" width="19.28515625" style="16" customWidth="1"/>
    <col min="12030" max="12030" width="22.85546875" style="16" customWidth="1"/>
    <col min="12031" max="12031" width="4" style="16" customWidth="1"/>
    <col min="12032" max="12032" width="9.28515625" style="16" customWidth="1"/>
    <col min="12033" max="12033" width="6.42578125" style="16" customWidth="1"/>
    <col min="12034" max="12034" width="7.140625" style="16" customWidth="1"/>
    <col min="12035" max="12035" width="7.5703125" style="16" customWidth="1"/>
    <col min="12036" max="12036" width="12.42578125" style="16" customWidth="1"/>
    <col min="12037" max="12037" width="10" style="16" customWidth="1"/>
    <col min="12038" max="12038" width="10.5703125" style="16" customWidth="1"/>
    <col min="12039" max="12039" width="10.140625" style="16" customWidth="1"/>
    <col min="12040" max="12041" width="0" style="16" hidden="1" customWidth="1"/>
    <col min="12042" max="12042" width="14.140625" style="16" customWidth="1"/>
    <col min="12043" max="12043" width="12.7109375" style="16" customWidth="1"/>
    <col min="12044" max="12044" width="9.140625" style="16"/>
    <col min="12045" max="12045" width="7.5703125" style="16" customWidth="1"/>
    <col min="12046" max="12046" width="8.7109375" style="16" customWidth="1"/>
    <col min="12047" max="12283" width="9.140625" style="16"/>
    <col min="12284" max="12284" width="2.85546875" style="16" customWidth="1"/>
    <col min="12285" max="12285" width="19.28515625" style="16" customWidth="1"/>
    <col min="12286" max="12286" width="22.85546875" style="16" customWidth="1"/>
    <col min="12287" max="12287" width="4" style="16" customWidth="1"/>
    <col min="12288" max="12288" width="9.28515625" style="16" customWidth="1"/>
    <col min="12289" max="12289" width="6.42578125" style="16" customWidth="1"/>
    <col min="12290" max="12290" width="7.140625" style="16" customWidth="1"/>
    <col min="12291" max="12291" width="7.5703125" style="16" customWidth="1"/>
    <col min="12292" max="12292" width="12.42578125" style="16" customWidth="1"/>
    <col min="12293" max="12293" width="10" style="16" customWidth="1"/>
    <col min="12294" max="12294" width="10.5703125" style="16" customWidth="1"/>
    <col min="12295" max="12295" width="10.140625" style="16" customWidth="1"/>
    <col min="12296" max="12297" width="0" style="16" hidden="1" customWidth="1"/>
    <col min="12298" max="12298" width="14.140625" style="16" customWidth="1"/>
    <col min="12299" max="12299" width="12.7109375" style="16" customWidth="1"/>
    <col min="12300" max="12300" width="9.140625" style="16"/>
    <col min="12301" max="12301" width="7.5703125" style="16" customWidth="1"/>
    <col min="12302" max="12302" width="8.7109375" style="16" customWidth="1"/>
    <col min="12303" max="12539" width="9.140625" style="16"/>
    <col min="12540" max="12540" width="2.85546875" style="16" customWidth="1"/>
    <col min="12541" max="12541" width="19.28515625" style="16" customWidth="1"/>
    <col min="12542" max="12542" width="22.85546875" style="16" customWidth="1"/>
    <col min="12543" max="12543" width="4" style="16" customWidth="1"/>
    <col min="12544" max="12544" width="9.28515625" style="16" customWidth="1"/>
    <col min="12545" max="12545" width="6.42578125" style="16" customWidth="1"/>
    <col min="12546" max="12546" width="7.140625" style="16" customWidth="1"/>
    <col min="12547" max="12547" width="7.5703125" style="16" customWidth="1"/>
    <col min="12548" max="12548" width="12.42578125" style="16" customWidth="1"/>
    <col min="12549" max="12549" width="10" style="16" customWidth="1"/>
    <col min="12550" max="12550" width="10.5703125" style="16" customWidth="1"/>
    <col min="12551" max="12551" width="10.140625" style="16" customWidth="1"/>
    <col min="12552" max="12553" width="0" style="16" hidden="1" customWidth="1"/>
    <col min="12554" max="12554" width="14.140625" style="16" customWidth="1"/>
    <col min="12555" max="12555" width="12.7109375" style="16" customWidth="1"/>
    <col min="12556" max="12556" width="9.140625" style="16"/>
    <col min="12557" max="12557" width="7.5703125" style="16" customWidth="1"/>
    <col min="12558" max="12558" width="8.7109375" style="16" customWidth="1"/>
    <col min="12559" max="12795" width="9.140625" style="16"/>
    <col min="12796" max="12796" width="2.85546875" style="16" customWidth="1"/>
    <col min="12797" max="12797" width="19.28515625" style="16" customWidth="1"/>
    <col min="12798" max="12798" width="22.85546875" style="16" customWidth="1"/>
    <col min="12799" max="12799" width="4" style="16" customWidth="1"/>
    <col min="12800" max="12800" width="9.28515625" style="16" customWidth="1"/>
    <col min="12801" max="12801" width="6.42578125" style="16" customWidth="1"/>
    <col min="12802" max="12802" width="7.140625" style="16" customWidth="1"/>
    <col min="12803" max="12803" width="7.5703125" style="16" customWidth="1"/>
    <col min="12804" max="12804" width="12.42578125" style="16" customWidth="1"/>
    <col min="12805" max="12805" width="10" style="16" customWidth="1"/>
    <col min="12806" max="12806" width="10.5703125" style="16" customWidth="1"/>
    <col min="12807" max="12807" width="10.140625" style="16" customWidth="1"/>
    <col min="12808" max="12809" width="0" style="16" hidden="1" customWidth="1"/>
    <col min="12810" max="12810" width="14.140625" style="16" customWidth="1"/>
    <col min="12811" max="12811" width="12.7109375" style="16" customWidth="1"/>
    <col min="12812" max="12812" width="9.140625" style="16"/>
    <col min="12813" max="12813" width="7.5703125" style="16" customWidth="1"/>
    <col min="12814" max="12814" width="8.7109375" style="16" customWidth="1"/>
    <col min="12815" max="13051" width="9.140625" style="16"/>
    <col min="13052" max="13052" width="2.85546875" style="16" customWidth="1"/>
    <col min="13053" max="13053" width="19.28515625" style="16" customWidth="1"/>
    <col min="13054" max="13054" width="22.85546875" style="16" customWidth="1"/>
    <col min="13055" max="13055" width="4" style="16" customWidth="1"/>
    <col min="13056" max="13056" width="9.28515625" style="16" customWidth="1"/>
    <col min="13057" max="13057" width="6.42578125" style="16" customWidth="1"/>
    <col min="13058" max="13058" width="7.140625" style="16" customWidth="1"/>
    <col min="13059" max="13059" width="7.5703125" style="16" customWidth="1"/>
    <col min="13060" max="13060" width="12.42578125" style="16" customWidth="1"/>
    <col min="13061" max="13061" width="10" style="16" customWidth="1"/>
    <col min="13062" max="13062" width="10.5703125" style="16" customWidth="1"/>
    <col min="13063" max="13063" width="10.140625" style="16" customWidth="1"/>
    <col min="13064" max="13065" width="0" style="16" hidden="1" customWidth="1"/>
    <col min="13066" max="13066" width="14.140625" style="16" customWidth="1"/>
    <col min="13067" max="13067" width="12.7109375" style="16" customWidth="1"/>
    <col min="13068" max="13068" width="9.140625" style="16"/>
    <col min="13069" max="13069" width="7.5703125" style="16" customWidth="1"/>
    <col min="13070" max="13070" width="8.7109375" style="16" customWidth="1"/>
    <col min="13071" max="13307" width="9.140625" style="16"/>
    <col min="13308" max="13308" width="2.85546875" style="16" customWidth="1"/>
    <col min="13309" max="13309" width="19.28515625" style="16" customWidth="1"/>
    <col min="13310" max="13310" width="22.85546875" style="16" customWidth="1"/>
    <col min="13311" max="13311" width="4" style="16" customWidth="1"/>
    <col min="13312" max="13312" width="9.28515625" style="16" customWidth="1"/>
    <col min="13313" max="13313" width="6.42578125" style="16" customWidth="1"/>
    <col min="13314" max="13314" width="7.140625" style="16" customWidth="1"/>
    <col min="13315" max="13315" width="7.5703125" style="16" customWidth="1"/>
    <col min="13316" max="13316" width="12.42578125" style="16" customWidth="1"/>
    <col min="13317" max="13317" width="10" style="16" customWidth="1"/>
    <col min="13318" max="13318" width="10.5703125" style="16" customWidth="1"/>
    <col min="13319" max="13319" width="10.140625" style="16" customWidth="1"/>
    <col min="13320" max="13321" width="0" style="16" hidden="1" customWidth="1"/>
    <col min="13322" max="13322" width="14.140625" style="16" customWidth="1"/>
    <col min="13323" max="13323" width="12.7109375" style="16" customWidth="1"/>
    <col min="13324" max="13324" width="9.140625" style="16"/>
    <col min="13325" max="13325" width="7.5703125" style="16" customWidth="1"/>
    <col min="13326" max="13326" width="8.7109375" style="16" customWidth="1"/>
    <col min="13327" max="13563" width="9.140625" style="16"/>
    <col min="13564" max="13564" width="2.85546875" style="16" customWidth="1"/>
    <col min="13565" max="13565" width="19.28515625" style="16" customWidth="1"/>
    <col min="13566" max="13566" width="22.85546875" style="16" customWidth="1"/>
    <col min="13567" max="13567" width="4" style="16" customWidth="1"/>
    <col min="13568" max="13568" width="9.28515625" style="16" customWidth="1"/>
    <col min="13569" max="13569" width="6.42578125" style="16" customWidth="1"/>
    <col min="13570" max="13570" width="7.140625" style="16" customWidth="1"/>
    <col min="13571" max="13571" width="7.5703125" style="16" customWidth="1"/>
    <col min="13572" max="13572" width="12.42578125" style="16" customWidth="1"/>
    <col min="13573" max="13573" width="10" style="16" customWidth="1"/>
    <col min="13574" max="13574" width="10.5703125" style="16" customWidth="1"/>
    <col min="13575" max="13575" width="10.140625" style="16" customWidth="1"/>
    <col min="13576" max="13577" width="0" style="16" hidden="1" customWidth="1"/>
    <col min="13578" max="13578" width="14.140625" style="16" customWidth="1"/>
    <col min="13579" max="13579" width="12.7109375" style="16" customWidth="1"/>
    <col min="13580" max="13580" width="9.140625" style="16"/>
    <col min="13581" max="13581" width="7.5703125" style="16" customWidth="1"/>
    <col min="13582" max="13582" width="8.7109375" style="16" customWidth="1"/>
    <col min="13583" max="13819" width="9.140625" style="16"/>
    <col min="13820" max="13820" width="2.85546875" style="16" customWidth="1"/>
    <col min="13821" max="13821" width="19.28515625" style="16" customWidth="1"/>
    <col min="13822" max="13822" width="22.85546875" style="16" customWidth="1"/>
    <col min="13823" max="13823" width="4" style="16" customWidth="1"/>
    <col min="13824" max="13824" width="9.28515625" style="16" customWidth="1"/>
    <col min="13825" max="13825" width="6.42578125" style="16" customWidth="1"/>
    <col min="13826" max="13826" width="7.140625" style="16" customWidth="1"/>
    <col min="13827" max="13827" width="7.5703125" style="16" customWidth="1"/>
    <col min="13828" max="13828" width="12.42578125" style="16" customWidth="1"/>
    <col min="13829" max="13829" width="10" style="16" customWidth="1"/>
    <col min="13830" max="13830" width="10.5703125" style="16" customWidth="1"/>
    <col min="13831" max="13831" width="10.140625" style="16" customWidth="1"/>
    <col min="13832" max="13833" width="0" style="16" hidden="1" customWidth="1"/>
    <col min="13834" max="13834" width="14.140625" style="16" customWidth="1"/>
    <col min="13835" max="13835" width="12.7109375" style="16" customWidth="1"/>
    <col min="13836" max="13836" width="9.140625" style="16"/>
    <col min="13837" max="13837" width="7.5703125" style="16" customWidth="1"/>
    <col min="13838" max="13838" width="8.7109375" style="16" customWidth="1"/>
    <col min="13839" max="14075" width="9.140625" style="16"/>
    <col min="14076" max="14076" width="2.85546875" style="16" customWidth="1"/>
    <col min="14077" max="14077" width="19.28515625" style="16" customWidth="1"/>
    <col min="14078" max="14078" width="22.85546875" style="16" customWidth="1"/>
    <col min="14079" max="14079" width="4" style="16" customWidth="1"/>
    <col min="14080" max="14080" width="9.28515625" style="16" customWidth="1"/>
    <col min="14081" max="14081" width="6.42578125" style="16" customWidth="1"/>
    <col min="14082" max="14082" width="7.140625" style="16" customWidth="1"/>
    <col min="14083" max="14083" width="7.5703125" style="16" customWidth="1"/>
    <col min="14084" max="14084" width="12.42578125" style="16" customWidth="1"/>
    <col min="14085" max="14085" width="10" style="16" customWidth="1"/>
    <col min="14086" max="14086" width="10.5703125" style="16" customWidth="1"/>
    <col min="14087" max="14087" width="10.140625" style="16" customWidth="1"/>
    <col min="14088" max="14089" width="0" style="16" hidden="1" customWidth="1"/>
    <col min="14090" max="14090" width="14.140625" style="16" customWidth="1"/>
    <col min="14091" max="14091" width="12.7109375" style="16" customWidth="1"/>
    <col min="14092" max="14092" width="9.140625" style="16"/>
    <col min="14093" max="14093" width="7.5703125" style="16" customWidth="1"/>
    <col min="14094" max="14094" width="8.7109375" style="16" customWidth="1"/>
    <col min="14095" max="14331" width="9.140625" style="16"/>
    <col min="14332" max="14332" width="2.85546875" style="16" customWidth="1"/>
    <col min="14333" max="14333" width="19.28515625" style="16" customWidth="1"/>
    <col min="14334" max="14334" width="22.85546875" style="16" customWidth="1"/>
    <col min="14335" max="14335" width="4" style="16" customWidth="1"/>
    <col min="14336" max="14336" width="9.28515625" style="16" customWidth="1"/>
    <col min="14337" max="14337" width="6.42578125" style="16" customWidth="1"/>
    <col min="14338" max="14338" width="7.140625" style="16" customWidth="1"/>
    <col min="14339" max="14339" width="7.5703125" style="16" customWidth="1"/>
    <col min="14340" max="14340" width="12.42578125" style="16" customWidth="1"/>
    <col min="14341" max="14341" width="10" style="16" customWidth="1"/>
    <col min="14342" max="14342" width="10.5703125" style="16" customWidth="1"/>
    <col min="14343" max="14343" width="10.140625" style="16" customWidth="1"/>
    <col min="14344" max="14345" width="0" style="16" hidden="1" customWidth="1"/>
    <col min="14346" max="14346" width="14.140625" style="16" customWidth="1"/>
    <col min="14347" max="14347" width="12.7109375" style="16" customWidth="1"/>
    <col min="14348" max="14348" width="9.140625" style="16"/>
    <col min="14349" max="14349" width="7.5703125" style="16" customWidth="1"/>
    <col min="14350" max="14350" width="8.7109375" style="16" customWidth="1"/>
    <col min="14351" max="14587" width="9.140625" style="16"/>
    <col min="14588" max="14588" width="2.85546875" style="16" customWidth="1"/>
    <col min="14589" max="14589" width="19.28515625" style="16" customWidth="1"/>
    <col min="14590" max="14590" width="22.85546875" style="16" customWidth="1"/>
    <col min="14591" max="14591" width="4" style="16" customWidth="1"/>
    <col min="14592" max="14592" width="9.28515625" style="16" customWidth="1"/>
    <col min="14593" max="14593" width="6.42578125" style="16" customWidth="1"/>
    <col min="14594" max="14594" width="7.140625" style="16" customWidth="1"/>
    <col min="14595" max="14595" width="7.5703125" style="16" customWidth="1"/>
    <col min="14596" max="14596" width="12.42578125" style="16" customWidth="1"/>
    <col min="14597" max="14597" width="10" style="16" customWidth="1"/>
    <col min="14598" max="14598" width="10.5703125" style="16" customWidth="1"/>
    <col min="14599" max="14599" width="10.140625" style="16" customWidth="1"/>
    <col min="14600" max="14601" width="0" style="16" hidden="1" customWidth="1"/>
    <col min="14602" max="14602" width="14.140625" style="16" customWidth="1"/>
    <col min="14603" max="14603" width="12.7109375" style="16" customWidth="1"/>
    <col min="14604" max="14604" width="9.140625" style="16"/>
    <col min="14605" max="14605" width="7.5703125" style="16" customWidth="1"/>
    <col min="14606" max="14606" width="8.7109375" style="16" customWidth="1"/>
    <col min="14607" max="14843" width="9.140625" style="16"/>
    <col min="14844" max="14844" width="2.85546875" style="16" customWidth="1"/>
    <col min="14845" max="14845" width="19.28515625" style="16" customWidth="1"/>
    <col min="14846" max="14846" width="22.85546875" style="16" customWidth="1"/>
    <col min="14847" max="14847" width="4" style="16" customWidth="1"/>
    <col min="14848" max="14848" width="9.28515625" style="16" customWidth="1"/>
    <col min="14849" max="14849" width="6.42578125" style="16" customWidth="1"/>
    <col min="14850" max="14850" width="7.140625" style="16" customWidth="1"/>
    <col min="14851" max="14851" width="7.5703125" style="16" customWidth="1"/>
    <col min="14852" max="14852" width="12.42578125" style="16" customWidth="1"/>
    <col min="14853" max="14853" width="10" style="16" customWidth="1"/>
    <col min="14854" max="14854" width="10.5703125" style="16" customWidth="1"/>
    <col min="14855" max="14855" width="10.140625" style="16" customWidth="1"/>
    <col min="14856" max="14857" width="0" style="16" hidden="1" customWidth="1"/>
    <col min="14858" max="14858" width="14.140625" style="16" customWidth="1"/>
    <col min="14859" max="14859" width="12.7109375" style="16" customWidth="1"/>
    <col min="14860" max="14860" width="9.140625" style="16"/>
    <col min="14861" max="14861" width="7.5703125" style="16" customWidth="1"/>
    <col min="14862" max="14862" width="8.7109375" style="16" customWidth="1"/>
    <col min="14863" max="15099" width="9.140625" style="16"/>
    <col min="15100" max="15100" width="2.85546875" style="16" customWidth="1"/>
    <col min="15101" max="15101" width="19.28515625" style="16" customWidth="1"/>
    <col min="15102" max="15102" width="22.85546875" style="16" customWidth="1"/>
    <col min="15103" max="15103" width="4" style="16" customWidth="1"/>
    <col min="15104" max="15104" width="9.28515625" style="16" customWidth="1"/>
    <col min="15105" max="15105" width="6.42578125" style="16" customWidth="1"/>
    <col min="15106" max="15106" width="7.140625" style="16" customWidth="1"/>
    <col min="15107" max="15107" width="7.5703125" style="16" customWidth="1"/>
    <col min="15108" max="15108" width="12.42578125" style="16" customWidth="1"/>
    <col min="15109" max="15109" width="10" style="16" customWidth="1"/>
    <col min="15110" max="15110" width="10.5703125" style="16" customWidth="1"/>
    <col min="15111" max="15111" width="10.140625" style="16" customWidth="1"/>
    <col min="15112" max="15113" width="0" style="16" hidden="1" customWidth="1"/>
    <col min="15114" max="15114" width="14.140625" style="16" customWidth="1"/>
    <col min="15115" max="15115" width="12.7109375" style="16" customWidth="1"/>
    <col min="15116" max="15116" width="9.140625" style="16"/>
    <col min="15117" max="15117" width="7.5703125" style="16" customWidth="1"/>
    <col min="15118" max="15118" width="8.7109375" style="16" customWidth="1"/>
    <col min="15119" max="15355" width="9.140625" style="16"/>
    <col min="15356" max="15356" width="2.85546875" style="16" customWidth="1"/>
    <col min="15357" max="15357" width="19.28515625" style="16" customWidth="1"/>
    <col min="15358" max="15358" width="22.85546875" style="16" customWidth="1"/>
    <col min="15359" max="15359" width="4" style="16" customWidth="1"/>
    <col min="15360" max="15360" width="9.28515625" style="16" customWidth="1"/>
    <col min="15361" max="15361" width="6.42578125" style="16" customWidth="1"/>
    <col min="15362" max="15362" width="7.140625" style="16" customWidth="1"/>
    <col min="15363" max="15363" width="7.5703125" style="16" customWidth="1"/>
    <col min="15364" max="15364" width="12.42578125" style="16" customWidth="1"/>
    <col min="15365" max="15365" width="10" style="16" customWidth="1"/>
    <col min="15366" max="15366" width="10.5703125" style="16" customWidth="1"/>
    <col min="15367" max="15367" width="10.140625" style="16" customWidth="1"/>
    <col min="15368" max="15369" width="0" style="16" hidden="1" customWidth="1"/>
    <col min="15370" max="15370" width="14.140625" style="16" customWidth="1"/>
    <col min="15371" max="15371" width="12.7109375" style="16" customWidth="1"/>
    <col min="15372" max="15372" width="9.140625" style="16"/>
    <col min="15373" max="15373" width="7.5703125" style="16" customWidth="1"/>
    <col min="15374" max="15374" width="8.7109375" style="16" customWidth="1"/>
    <col min="15375" max="15611" width="9.140625" style="16"/>
    <col min="15612" max="15612" width="2.85546875" style="16" customWidth="1"/>
    <col min="15613" max="15613" width="19.28515625" style="16" customWidth="1"/>
    <col min="15614" max="15614" width="22.85546875" style="16" customWidth="1"/>
    <col min="15615" max="15615" width="4" style="16" customWidth="1"/>
    <col min="15616" max="15616" width="9.28515625" style="16" customWidth="1"/>
    <col min="15617" max="15617" width="6.42578125" style="16" customWidth="1"/>
    <col min="15618" max="15618" width="7.140625" style="16" customWidth="1"/>
    <col min="15619" max="15619" width="7.5703125" style="16" customWidth="1"/>
    <col min="15620" max="15620" width="12.42578125" style="16" customWidth="1"/>
    <col min="15621" max="15621" width="10" style="16" customWidth="1"/>
    <col min="15622" max="15622" width="10.5703125" style="16" customWidth="1"/>
    <col min="15623" max="15623" width="10.140625" style="16" customWidth="1"/>
    <col min="15624" max="15625" width="0" style="16" hidden="1" customWidth="1"/>
    <col min="15626" max="15626" width="14.140625" style="16" customWidth="1"/>
    <col min="15627" max="15627" width="12.7109375" style="16" customWidth="1"/>
    <col min="15628" max="15628" width="9.140625" style="16"/>
    <col min="15629" max="15629" width="7.5703125" style="16" customWidth="1"/>
    <col min="15630" max="15630" width="8.7109375" style="16" customWidth="1"/>
    <col min="15631" max="15867" width="9.140625" style="16"/>
    <col min="15868" max="15868" width="2.85546875" style="16" customWidth="1"/>
    <col min="15869" max="15869" width="19.28515625" style="16" customWidth="1"/>
    <col min="15870" max="15870" width="22.85546875" style="16" customWidth="1"/>
    <col min="15871" max="15871" width="4" style="16" customWidth="1"/>
    <col min="15872" max="15872" width="9.28515625" style="16" customWidth="1"/>
    <col min="15873" max="15873" width="6.42578125" style="16" customWidth="1"/>
    <col min="15874" max="15874" width="7.140625" style="16" customWidth="1"/>
    <col min="15875" max="15875" width="7.5703125" style="16" customWidth="1"/>
    <col min="15876" max="15876" width="12.42578125" style="16" customWidth="1"/>
    <col min="15877" max="15877" width="10" style="16" customWidth="1"/>
    <col min="15878" max="15878" width="10.5703125" style="16" customWidth="1"/>
    <col min="15879" max="15879" width="10.140625" style="16" customWidth="1"/>
    <col min="15880" max="15881" width="0" style="16" hidden="1" customWidth="1"/>
    <col min="15882" max="15882" width="14.140625" style="16" customWidth="1"/>
    <col min="15883" max="15883" width="12.7109375" style="16" customWidth="1"/>
    <col min="15884" max="15884" width="9.140625" style="16"/>
    <col min="15885" max="15885" width="7.5703125" style="16" customWidth="1"/>
    <col min="15886" max="15886" width="8.7109375" style="16" customWidth="1"/>
    <col min="15887" max="16123" width="9.140625" style="16"/>
    <col min="16124" max="16124" width="2.85546875" style="16" customWidth="1"/>
    <col min="16125" max="16125" width="19.28515625" style="16" customWidth="1"/>
    <col min="16126" max="16126" width="22.85546875" style="16" customWidth="1"/>
    <col min="16127" max="16127" width="4" style="16" customWidth="1"/>
    <col min="16128" max="16128" width="9.28515625" style="16" customWidth="1"/>
    <col min="16129" max="16129" width="6.42578125" style="16" customWidth="1"/>
    <col min="16130" max="16130" width="7.140625" style="16" customWidth="1"/>
    <col min="16131" max="16131" width="7.5703125" style="16" customWidth="1"/>
    <col min="16132" max="16132" width="12.42578125" style="16" customWidth="1"/>
    <col min="16133" max="16133" width="10" style="16" customWidth="1"/>
    <col min="16134" max="16134" width="10.5703125" style="16" customWidth="1"/>
    <col min="16135" max="16135" width="10.140625" style="16" customWidth="1"/>
    <col min="16136" max="16137" width="0" style="16" hidden="1" customWidth="1"/>
    <col min="16138" max="16138" width="14.140625" style="16" customWidth="1"/>
    <col min="16139" max="16139" width="12.7109375" style="16" customWidth="1"/>
    <col min="16140" max="16140" width="9.140625" style="16"/>
    <col min="16141" max="16141" width="7.5703125" style="16" customWidth="1"/>
    <col min="16142" max="16142" width="8.7109375" style="16" customWidth="1"/>
    <col min="16143" max="16384" width="9.140625" style="16"/>
  </cols>
  <sheetData>
    <row r="1" spans="1:27" ht="15">
      <c r="A1" s="30"/>
      <c r="B1" s="30"/>
      <c r="C1" s="311" t="s">
        <v>140</v>
      </c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"/>
      <c r="O1" s="30"/>
      <c r="P1" s="121"/>
      <c r="Q1" s="121"/>
      <c r="R1" s="30"/>
      <c r="S1" s="30"/>
      <c r="T1" s="32"/>
      <c r="U1" s="32"/>
      <c r="V1" s="32"/>
      <c r="W1" s="32"/>
      <c r="X1" s="32"/>
      <c r="Y1" s="32"/>
      <c r="Z1" s="32"/>
      <c r="AA1" s="32"/>
    </row>
    <row r="2" spans="1:27" ht="15">
      <c r="A2" s="30"/>
      <c r="B2" s="30"/>
      <c r="C2" s="313" t="s">
        <v>141</v>
      </c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"/>
      <c r="O2" s="30"/>
      <c r="P2" s="121"/>
      <c r="Q2" s="121"/>
      <c r="R2" s="30"/>
      <c r="S2" s="30"/>
      <c r="T2" s="32"/>
      <c r="U2" s="32"/>
      <c r="V2" s="32"/>
      <c r="W2" s="32"/>
      <c r="X2" s="32"/>
      <c r="Y2" s="32"/>
      <c r="Z2" s="32"/>
      <c r="AA2" s="32"/>
    </row>
    <row r="3" spans="1:27" ht="15.75" customHeight="1">
      <c r="A3" s="30"/>
      <c r="B3" s="30"/>
      <c r="C3" s="311" t="s">
        <v>158</v>
      </c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"/>
      <c r="O3" s="30"/>
      <c r="P3" s="121"/>
      <c r="Q3" s="121"/>
      <c r="R3" s="30"/>
      <c r="S3" s="30"/>
      <c r="T3" s="32"/>
      <c r="U3" s="32"/>
      <c r="V3" s="32"/>
      <c r="W3" s="32"/>
      <c r="X3" s="32"/>
      <c r="Y3" s="32"/>
      <c r="Z3" s="32"/>
      <c r="AA3" s="32"/>
    </row>
    <row r="4" spans="1:27" ht="15.75" customHeight="1">
      <c r="A4" s="30"/>
      <c r="B4" s="30"/>
      <c r="C4" s="311" t="s">
        <v>325</v>
      </c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"/>
      <c r="O4" s="30"/>
      <c r="P4" s="121"/>
      <c r="Q4" s="121"/>
      <c r="R4" s="30"/>
      <c r="S4" s="30"/>
      <c r="T4" s="32"/>
      <c r="U4" s="32"/>
      <c r="V4" s="32"/>
      <c r="W4" s="32"/>
      <c r="X4" s="32"/>
      <c r="Y4" s="32"/>
      <c r="Z4" s="32"/>
      <c r="AA4" s="32"/>
    </row>
    <row r="5" spans="1:27" s="68" customFormat="1" ht="31.5" customHeight="1">
      <c r="A5" s="303" t="s">
        <v>9</v>
      </c>
      <c r="B5" s="305" t="s">
        <v>142</v>
      </c>
      <c r="C5" s="305" t="s">
        <v>143</v>
      </c>
      <c r="D5" s="305" t="s">
        <v>101</v>
      </c>
      <c r="E5" s="309" t="s">
        <v>144</v>
      </c>
      <c r="F5" s="307"/>
      <c r="G5" s="307"/>
      <c r="H5" s="305" t="s">
        <v>145</v>
      </c>
      <c r="I5" s="305" t="s">
        <v>146</v>
      </c>
      <c r="J5" s="308" t="s">
        <v>147</v>
      </c>
      <c r="K5" s="315"/>
      <c r="L5" s="315"/>
      <c r="M5" s="315"/>
      <c r="N5" s="316" t="s">
        <v>148</v>
      </c>
      <c r="O5" s="316" t="s">
        <v>13</v>
      </c>
      <c r="P5" s="316" t="s">
        <v>14</v>
      </c>
      <c r="Q5" s="316" t="s">
        <v>175</v>
      </c>
      <c r="R5" s="310"/>
      <c r="S5" s="310"/>
      <c r="T5" s="67"/>
      <c r="U5" s="67"/>
      <c r="V5" s="67"/>
      <c r="W5" s="67"/>
      <c r="X5" s="67"/>
      <c r="Y5" s="67"/>
      <c r="Z5" s="67"/>
      <c r="AA5" s="67"/>
    </row>
    <row r="6" spans="1:27" s="71" customFormat="1" ht="80.25" customHeight="1">
      <c r="A6" s="304"/>
      <c r="B6" s="306"/>
      <c r="C6" s="307"/>
      <c r="D6" s="308"/>
      <c r="E6" s="225" t="s">
        <v>104</v>
      </c>
      <c r="F6" s="226" t="s">
        <v>149</v>
      </c>
      <c r="G6" s="225" t="s">
        <v>8</v>
      </c>
      <c r="H6" s="315"/>
      <c r="I6" s="305"/>
      <c r="J6" s="227" t="s">
        <v>150</v>
      </c>
      <c r="K6" s="227" t="s">
        <v>151</v>
      </c>
      <c r="L6" s="227" t="s">
        <v>152</v>
      </c>
      <c r="M6" s="228"/>
      <c r="N6" s="317"/>
      <c r="O6" s="317"/>
      <c r="P6" s="317"/>
      <c r="Q6" s="318"/>
      <c r="R6" s="69"/>
      <c r="S6" s="70"/>
      <c r="T6" s="69"/>
      <c r="U6" s="69"/>
      <c r="V6" s="69"/>
      <c r="W6" s="69"/>
      <c r="X6" s="69"/>
      <c r="Y6" s="69"/>
      <c r="Z6" s="69"/>
      <c r="AA6" s="69"/>
    </row>
    <row r="7" spans="1:27" s="78" customFormat="1" ht="13.5" customHeight="1">
      <c r="A7" s="321">
        <v>1</v>
      </c>
      <c r="B7" s="319" t="s">
        <v>185</v>
      </c>
      <c r="C7" s="219" t="str">
        <f>ПРМПИ!B16</f>
        <v>З-19-11-ПРМПИ-1</v>
      </c>
      <c r="D7" s="220">
        <f>ПРМПИ!T11</f>
        <v>1</v>
      </c>
      <c r="E7" s="220">
        <f>ПРМПИ!T13</f>
        <v>0</v>
      </c>
      <c r="F7" s="220">
        <f>ПРМПИ!T12</f>
        <v>15</v>
      </c>
      <c r="G7" s="220">
        <f t="shared" ref="G7:G9" si="0">SUM(E7:F7)</f>
        <v>15</v>
      </c>
      <c r="H7" s="221">
        <f>ПРМПИ!K32</f>
        <v>34.65</v>
      </c>
      <c r="I7" s="222">
        <f>ПРМПИ!L32</f>
        <v>41451</v>
      </c>
      <c r="J7" s="222">
        <f>ПРМПИ!Q32</f>
        <v>0</v>
      </c>
      <c r="K7" s="220">
        <f>ПРМПИ!M32</f>
        <v>0</v>
      </c>
      <c r="L7" s="220">
        <f>ПРМПИ!N32</f>
        <v>0</v>
      </c>
      <c r="M7" s="220">
        <f>[1]АиУ!Q65</f>
        <v>0</v>
      </c>
      <c r="N7" s="222">
        <f>ПРМПИ!U32</f>
        <v>4147</v>
      </c>
      <c r="O7" s="222">
        <f>ПРМПИ!V32</f>
        <v>45598</v>
      </c>
      <c r="P7" s="222">
        <v>0</v>
      </c>
      <c r="Q7" s="222">
        <f>O7</f>
        <v>45598</v>
      </c>
      <c r="R7" s="74"/>
      <c r="S7" s="85"/>
      <c r="T7" s="74"/>
      <c r="U7" s="74"/>
      <c r="V7" s="74"/>
      <c r="W7" s="74"/>
      <c r="X7" s="74"/>
      <c r="Y7" s="74"/>
      <c r="Z7" s="74"/>
      <c r="AA7" s="74"/>
    </row>
    <row r="8" spans="1:27" s="78" customFormat="1" ht="14.25" customHeight="1">
      <c r="A8" s="322"/>
      <c r="B8" s="320"/>
      <c r="C8" s="76" t="str">
        <f>ПРМПИ!B56</f>
        <v>З-19-11-ПРМПИ-2</v>
      </c>
      <c r="D8" s="133">
        <f>ПРМПИ!T51</f>
        <v>1</v>
      </c>
      <c r="E8" s="133">
        <f>ПРМПИ!T53</f>
        <v>0</v>
      </c>
      <c r="F8" s="133">
        <f>ПРМПИ!T54</f>
        <v>15</v>
      </c>
      <c r="G8" s="133">
        <f t="shared" si="0"/>
        <v>15</v>
      </c>
      <c r="H8" s="176">
        <f>ПРМПИ!K72</f>
        <v>34.65</v>
      </c>
      <c r="I8" s="79">
        <f>ПРМПИ!L72</f>
        <v>41462</v>
      </c>
      <c r="J8" s="79">
        <f>ПРМПИ!Q72</f>
        <v>0</v>
      </c>
      <c r="K8" s="79">
        <f>ПРМПИ!M72</f>
        <v>0</v>
      </c>
      <c r="L8" s="79">
        <f>ПРМПИ!N72</f>
        <v>0</v>
      </c>
      <c r="M8" s="79">
        <f>[1]АиУ!Q110</f>
        <v>0</v>
      </c>
      <c r="N8" s="79">
        <f>ПРМПИ!U72</f>
        <v>4148</v>
      </c>
      <c r="O8" s="79">
        <f>ПРМПИ!V72</f>
        <v>45610</v>
      </c>
      <c r="P8" s="79">
        <v>0</v>
      </c>
      <c r="Q8" s="79">
        <f>O8</f>
        <v>45610</v>
      </c>
      <c r="R8" s="86"/>
      <c r="S8" s="85"/>
      <c r="T8" s="74"/>
      <c r="U8" s="74"/>
      <c r="V8" s="74"/>
      <c r="W8" s="74"/>
      <c r="X8" s="74"/>
      <c r="Y8" s="74"/>
      <c r="Z8" s="74"/>
      <c r="AA8" s="74"/>
    </row>
    <row r="9" spans="1:27" s="78" customFormat="1" ht="15" customHeight="1" thickBot="1">
      <c r="A9" s="322"/>
      <c r="B9" s="320"/>
      <c r="C9" s="177" t="str">
        <f>ПРМПИ!B89</f>
        <v>З-17-11-ПРМПИ</v>
      </c>
      <c r="D9" s="155">
        <f>ПРМПИ!T84</f>
        <v>4</v>
      </c>
      <c r="E9" s="178">
        <f>ПРМПИ!T86</f>
        <v>0</v>
      </c>
      <c r="F9" s="178">
        <f>ПРМПИ!T87</f>
        <v>18</v>
      </c>
      <c r="G9" s="155">
        <f t="shared" si="0"/>
        <v>18</v>
      </c>
      <c r="H9" s="179">
        <f>ПРМПИ!K101</f>
        <v>67.400000000000006</v>
      </c>
      <c r="I9" s="178">
        <f>ПРМПИ!L101</f>
        <v>80685</v>
      </c>
      <c r="J9" s="178">
        <f>ПРМПИ!Q101</f>
        <v>0</v>
      </c>
      <c r="K9" s="178">
        <f>ПРМПИ!M101</f>
        <v>0</v>
      </c>
      <c r="L9" s="178">
        <f>ПРМПИ!N101</f>
        <v>0</v>
      </c>
      <c r="M9" s="178" t="e">
        <f>[1]АиУ!#REF!</f>
        <v>#REF!</v>
      </c>
      <c r="N9" s="178">
        <f>ПРМПИ!U101</f>
        <v>8067</v>
      </c>
      <c r="O9" s="178">
        <f>ПРМПИ!V101</f>
        <v>88752</v>
      </c>
      <c r="P9" s="178">
        <v>0</v>
      </c>
      <c r="Q9" s="178">
        <f>O9</f>
        <v>88752</v>
      </c>
      <c r="R9" s="74"/>
      <c r="S9" s="85"/>
      <c r="T9" s="74"/>
      <c r="U9" s="74"/>
      <c r="V9" s="74"/>
      <c r="W9" s="74"/>
      <c r="X9" s="74"/>
      <c r="Y9" s="74"/>
      <c r="Z9" s="74"/>
      <c r="AA9" s="74"/>
    </row>
    <row r="10" spans="1:27" s="75" customFormat="1" ht="12" customHeight="1" thickBot="1">
      <c r="A10" s="180"/>
      <c r="B10" s="215" t="s">
        <v>8</v>
      </c>
      <c r="C10" s="181"/>
      <c r="D10" s="165"/>
      <c r="E10" s="165">
        <f t="shared" ref="E10:Q10" si="1">SUM(E7:E9)</f>
        <v>0</v>
      </c>
      <c r="F10" s="165">
        <f t="shared" si="1"/>
        <v>48</v>
      </c>
      <c r="G10" s="165">
        <f t="shared" si="1"/>
        <v>48</v>
      </c>
      <c r="H10" s="182">
        <f t="shared" si="1"/>
        <v>136.69999999999999</v>
      </c>
      <c r="I10" s="165">
        <f t="shared" si="1"/>
        <v>163598</v>
      </c>
      <c r="J10" s="165">
        <f t="shared" si="1"/>
        <v>0</v>
      </c>
      <c r="K10" s="165">
        <f t="shared" si="1"/>
        <v>0</v>
      </c>
      <c r="L10" s="165">
        <f t="shared" si="1"/>
        <v>0</v>
      </c>
      <c r="M10" s="165" t="e">
        <f t="shared" si="1"/>
        <v>#REF!</v>
      </c>
      <c r="N10" s="165">
        <f t="shared" si="1"/>
        <v>16362</v>
      </c>
      <c r="O10" s="165">
        <f t="shared" si="1"/>
        <v>179960</v>
      </c>
      <c r="P10" s="165">
        <f t="shared" si="1"/>
        <v>0</v>
      </c>
      <c r="Q10" s="167">
        <f t="shared" si="1"/>
        <v>179960</v>
      </c>
      <c r="R10" s="72"/>
      <c r="S10" s="87"/>
      <c r="T10" s="72"/>
      <c r="U10" s="72"/>
      <c r="V10" s="72"/>
      <c r="W10" s="72"/>
      <c r="X10" s="72"/>
      <c r="Y10" s="72"/>
      <c r="Z10" s="72"/>
      <c r="AA10" s="72"/>
    </row>
    <row r="11" spans="1:27" s="78" customFormat="1" ht="15" customHeight="1">
      <c r="A11" s="322">
        <v>2</v>
      </c>
      <c r="B11" s="320" t="s">
        <v>136</v>
      </c>
      <c r="C11" s="183" t="str">
        <f>ТОиРГЭО!B16</f>
        <v>З-19-11-ТОиРГЭО</v>
      </c>
      <c r="D11" s="157">
        <f>ТОиРГЭО!T11</f>
        <v>1</v>
      </c>
      <c r="E11" s="184">
        <f>ТОиРГЭО!T13</f>
        <v>0</v>
      </c>
      <c r="F11" s="184">
        <f>ТОиРГЭО!T14</f>
        <v>17</v>
      </c>
      <c r="G11" s="157">
        <f t="shared" ref="G11:G26" si="2">SUM(E11:F11)</f>
        <v>17</v>
      </c>
      <c r="H11" s="185">
        <f>ТОиРГЭО!K33</f>
        <v>37.9</v>
      </c>
      <c r="I11" s="184">
        <f>ТОиРГЭО!L33</f>
        <v>45245</v>
      </c>
      <c r="J11" s="184">
        <f>ТОиРГЭО!Q33</f>
        <v>0</v>
      </c>
      <c r="K11" s="157">
        <f>ТОиРГЭО!M33</f>
        <v>0</v>
      </c>
      <c r="L11" s="157">
        <f>ТОиРГЭО!N33</f>
        <v>0</v>
      </c>
      <c r="M11" s="157" t="e">
        <f>#REF!</f>
        <v>#REF!</v>
      </c>
      <c r="N11" s="184">
        <f>ТОиРГЭО!U33</f>
        <v>4526</v>
      </c>
      <c r="O11" s="184">
        <f>ТОиРГЭО!V33</f>
        <v>49771</v>
      </c>
      <c r="P11" s="184">
        <v>0</v>
      </c>
      <c r="Q11" s="184">
        <f>O11</f>
        <v>49771</v>
      </c>
      <c r="R11" s="74"/>
      <c r="S11" s="74"/>
      <c r="T11" s="74"/>
      <c r="U11" s="74"/>
      <c r="V11" s="74"/>
      <c r="W11" s="74"/>
      <c r="X11" s="74"/>
      <c r="Y11" s="74"/>
      <c r="Z11" s="74"/>
      <c r="AA11" s="74"/>
    </row>
    <row r="12" spans="1:27" s="78" customFormat="1" ht="14.25" customHeight="1">
      <c r="A12" s="322"/>
      <c r="B12" s="320"/>
      <c r="C12" s="175" t="str">
        <f>ТОиРГЭО!B54</f>
        <v>З-18-11-ТОиРГЭО</v>
      </c>
      <c r="D12" s="133">
        <f>ТОиРГЭО!T48</f>
        <v>2</v>
      </c>
      <c r="E12" s="79">
        <f>ТОиРГЭО!T50</f>
        <v>0</v>
      </c>
      <c r="F12" s="79">
        <f>ТОиРГЭО!T51</f>
        <v>17</v>
      </c>
      <c r="G12" s="133">
        <f t="shared" si="2"/>
        <v>17</v>
      </c>
      <c r="H12" s="133">
        <f>ТОиРГЭО!K64</f>
        <v>38.024999999999999</v>
      </c>
      <c r="I12" s="79">
        <f>ТОиРГЭО!L64</f>
        <v>46088</v>
      </c>
      <c r="J12" s="79">
        <f>ТОиРГЭО!Q64</f>
        <v>0</v>
      </c>
      <c r="K12" s="133">
        <f>ТОиРГЭО!M64</f>
        <v>0</v>
      </c>
      <c r="L12" s="133">
        <f>ТОиРГЭО!N64</f>
        <v>0</v>
      </c>
      <c r="M12" s="133" t="e">
        <f>#REF!</f>
        <v>#REF!</v>
      </c>
      <c r="N12" s="79">
        <f>ТОиРГЭО!U64</f>
        <v>4610</v>
      </c>
      <c r="O12" s="79">
        <f>ТОиРГЭО!V64</f>
        <v>50698</v>
      </c>
      <c r="P12" s="79">
        <v>0</v>
      </c>
      <c r="Q12" s="79">
        <f>O12</f>
        <v>50698</v>
      </c>
      <c r="R12" s="74"/>
      <c r="S12" s="85"/>
      <c r="T12" s="72"/>
      <c r="U12" s="74"/>
      <c r="V12" s="74"/>
      <c r="W12" s="74"/>
      <c r="X12" s="74"/>
      <c r="Y12" s="74"/>
      <c r="Z12" s="74"/>
      <c r="AA12" s="74"/>
    </row>
    <row r="13" spans="1:27" s="78" customFormat="1" ht="19.5" customHeight="1" thickBot="1">
      <c r="A13" s="322"/>
      <c r="B13" s="320"/>
      <c r="C13" s="177" t="str">
        <f>ТОиРГЭО!B82</f>
        <v>З-17-11-ТОиРГЭО</v>
      </c>
      <c r="D13" s="155">
        <f>ТОиРГЭО!T76</f>
        <v>4</v>
      </c>
      <c r="E13" s="178">
        <f>ТОиРГЭО!T78</f>
        <v>0</v>
      </c>
      <c r="F13" s="178">
        <f>ТОиРГЭО!T79</f>
        <v>19</v>
      </c>
      <c r="G13" s="155">
        <f t="shared" si="2"/>
        <v>19</v>
      </c>
      <c r="H13" s="187">
        <f>ТОиРГЭО!K97</f>
        <v>66.45</v>
      </c>
      <c r="I13" s="178">
        <f>ТОиРГЭО!L97</f>
        <v>81065</v>
      </c>
      <c r="J13" s="178">
        <f>ТОиРГЭО!Q97</f>
        <v>0</v>
      </c>
      <c r="K13" s="155">
        <f>ТОиРГЭО!M97</f>
        <v>0</v>
      </c>
      <c r="L13" s="155">
        <f>ТОиРГЭО!N97</f>
        <v>0</v>
      </c>
      <c r="M13" s="155"/>
      <c r="N13" s="178">
        <f>ТОиРГЭО!U97</f>
        <v>8109</v>
      </c>
      <c r="O13" s="178">
        <f>ТОиРГЭО!V97</f>
        <v>89174</v>
      </c>
      <c r="P13" s="178">
        <v>0</v>
      </c>
      <c r="Q13" s="178">
        <f>O13</f>
        <v>89174</v>
      </c>
      <c r="R13" s="74"/>
      <c r="S13" s="85"/>
      <c r="T13" s="72"/>
      <c r="U13" s="74"/>
      <c r="V13" s="74"/>
      <c r="W13" s="74"/>
      <c r="X13" s="74"/>
      <c r="Y13" s="74"/>
      <c r="Z13" s="74"/>
      <c r="AA13" s="74"/>
    </row>
    <row r="14" spans="1:27" s="75" customFormat="1" ht="13.5" thickBot="1">
      <c r="A14" s="180"/>
      <c r="B14" s="215" t="s">
        <v>8</v>
      </c>
      <c r="C14" s="181"/>
      <c r="D14" s="188"/>
      <c r="E14" s="165">
        <f>SUM(E11:E13)</f>
        <v>0</v>
      </c>
      <c r="F14" s="182">
        <f t="shared" ref="F14:O14" si="3">SUM(F11:F13)</f>
        <v>53</v>
      </c>
      <c r="G14" s="182">
        <f t="shared" si="3"/>
        <v>53</v>
      </c>
      <c r="H14" s="166">
        <f t="shared" si="3"/>
        <v>142.375</v>
      </c>
      <c r="I14" s="165">
        <f t="shared" si="3"/>
        <v>172398</v>
      </c>
      <c r="J14" s="165">
        <f t="shared" si="3"/>
        <v>0</v>
      </c>
      <c r="K14" s="165">
        <f t="shared" si="3"/>
        <v>0</v>
      </c>
      <c r="L14" s="165">
        <f t="shared" si="3"/>
        <v>0</v>
      </c>
      <c r="M14" s="165" t="e">
        <f t="shared" si="3"/>
        <v>#REF!</v>
      </c>
      <c r="N14" s="165">
        <f t="shared" si="3"/>
        <v>17245</v>
      </c>
      <c r="O14" s="165">
        <f t="shared" si="3"/>
        <v>189643</v>
      </c>
      <c r="P14" s="165">
        <f>SUM(P11:P13)</f>
        <v>0</v>
      </c>
      <c r="Q14" s="167">
        <f>SUM(Q11:Q13)</f>
        <v>189643</v>
      </c>
      <c r="R14" s="72"/>
      <c r="S14" s="72"/>
      <c r="T14" s="74"/>
      <c r="U14" s="72"/>
      <c r="V14" s="72"/>
      <c r="W14" s="72"/>
      <c r="X14" s="72"/>
      <c r="Y14" s="72"/>
      <c r="Z14" s="72"/>
      <c r="AA14" s="72"/>
    </row>
    <row r="15" spans="1:27" s="78" customFormat="1" ht="12.75" customHeight="1">
      <c r="A15" s="322">
        <v>3</v>
      </c>
      <c r="B15" s="323" t="s">
        <v>219</v>
      </c>
      <c r="C15" s="189" t="str">
        <f>'ЭРиТОПСЖД-'!B16</f>
        <v>З-19-11- ЭРиТОПСЖД</v>
      </c>
      <c r="D15" s="157">
        <f>'ЭРиТОПСЖД-'!T11</f>
        <v>1</v>
      </c>
      <c r="E15" s="184">
        <f>'ЭРиТОПСЖД-'!T13</f>
        <v>0</v>
      </c>
      <c r="F15" s="184">
        <f>'ЭРиТОПСЖД-'!T14</f>
        <v>17</v>
      </c>
      <c r="G15" s="157">
        <f t="shared" si="2"/>
        <v>17</v>
      </c>
      <c r="H15" s="190">
        <f>'ЭРиТОПСЖД-'!K33</f>
        <v>42.774999999999999</v>
      </c>
      <c r="I15" s="184">
        <f>'ЭРиТОПСЖД-'!L33</f>
        <v>51435</v>
      </c>
      <c r="J15" s="184">
        <f>'ЭРиТОПСЖД-'!Q33</f>
        <v>0</v>
      </c>
      <c r="K15" s="184">
        <f>'ЭРиТОПСЖД-'!M33</f>
        <v>0</v>
      </c>
      <c r="L15" s="184">
        <f>'ЭРиТОПСЖД-'!N33</f>
        <v>0</v>
      </c>
      <c r="M15" s="184" t="e">
        <f>#REF!</f>
        <v>#REF!</v>
      </c>
      <c r="N15" s="184">
        <f>'ЭРиТОПСЖД-'!U33</f>
        <v>5144</v>
      </c>
      <c r="O15" s="184">
        <f>'ЭРиТОПСЖД-'!V33</f>
        <v>56579</v>
      </c>
      <c r="P15" s="184">
        <v>0</v>
      </c>
      <c r="Q15" s="184">
        <f>O15</f>
        <v>56579</v>
      </c>
      <c r="R15" s="74"/>
      <c r="S15" s="74"/>
      <c r="T15" s="73"/>
      <c r="U15" s="74"/>
      <c r="V15" s="74"/>
      <c r="W15" s="74"/>
      <c r="X15" s="74"/>
      <c r="Y15" s="74"/>
      <c r="Z15" s="74"/>
      <c r="AA15" s="74"/>
    </row>
    <row r="16" spans="1:27" s="78" customFormat="1" ht="12.75" customHeight="1">
      <c r="A16" s="322"/>
      <c r="B16" s="323"/>
      <c r="C16" s="175" t="str">
        <f>'ЭРиТОПСЖД-'!B55</f>
        <v>З-18-11- ЭРиТОПСЖД</v>
      </c>
      <c r="D16" s="133">
        <f>'ЭРиТОПСЖД-'!T49</f>
        <v>2</v>
      </c>
      <c r="E16" s="79">
        <f>'ЭРиТОПСЖД-'!T51</f>
        <v>0</v>
      </c>
      <c r="F16" s="79">
        <f>'ЭРиТОПСЖД-'!T52</f>
        <v>16</v>
      </c>
      <c r="G16" s="133">
        <f t="shared" si="2"/>
        <v>16</v>
      </c>
      <c r="H16" s="191">
        <f>'ЭРиТОПСЖД-'!K71</f>
        <v>43.8</v>
      </c>
      <c r="I16" s="79">
        <f>'ЭРиТОПСЖД-'!L71</f>
        <v>53391</v>
      </c>
      <c r="J16" s="79">
        <f>'ЭРиТОПСЖД-'!Q71</f>
        <v>0</v>
      </c>
      <c r="K16" s="133">
        <f>'ЭРиТОПСЖД-'!M71</f>
        <v>0</v>
      </c>
      <c r="L16" s="133">
        <f>'ЭРиТОПСЖД-'!N71</f>
        <v>0</v>
      </c>
      <c r="M16" s="133" t="e">
        <f>#REF!</f>
        <v>#REF!</v>
      </c>
      <c r="N16" s="79">
        <f>'ЭРиТОПСЖД-'!U71</f>
        <v>5339</v>
      </c>
      <c r="O16" s="79">
        <f>'ЭРиТОПСЖД-'!V71</f>
        <v>58730</v>
      </c>
      <c r="P16" s="79">
        <v>0</v>
      </c>
      <c r="Q16" s="79">
        <f>O16</f>
        <v>58730</v>
      </c>
      <c r="R16" s="85"/>
      <c r="S16" s="85"/>
      <c r="T16" s="73"/>
      <c r="U16" s="74"/>
      <c r="V16" s="74"/>
      <c r="W16" s="74"/>
      <c r="X16" s="74"/>
      <c r="Y16" s="74"/>
      <c r="Z16" s="74"/>
      <c r="AA16" s="74"/>
    </row>
    <row r="17" spans="1:83" s="78" customFormat="1" ht="24" customHeight="1" thickBot="1">
      <c r="A17" s="322"/>
      <c r="B17" s="323"/>
      <c r="C17" s="177" t="str">
        <f>'ЭРиТОПСЖД-'!B91</f>
        <v>З-17-11- ЭРиТОПСЖД</v>
      </c>
      <c r="D17" s="155">
        <f>'ЭРиТОПСЖД-'!T85</f>
        <v>4</v>
      </c>
      <c r="E17" s="178">
        <f>'ЭРиТОПСЖД-'!T87</f>
        <v>0</v>
      </c>
      <c r="F17" s="178">
        <f>'ЭРиТОПСЖД-'!T88</f>
        <v>18</v>
      </c>
      <c r="G17" s="155">
        <f t="shared" si="2"/>
        <v>18</v>
      </c>
      <c r="H17" s="187">
        <f>'ЭРиТОПСЖД-'!K112</f>
        <v>98.45</v>
      </c>
      <c r="I17" s="178">
        <f>'ЭРиТОПСЖД-'!L112</f>
        <v>118658</v>
      </c>
      <c r="J17" s="155">
        <f>'ЭРиТОПСЖД-'!Q112</f>
        <v>0</v>
      </c>
      <c r="K17" s="155">
        <f>'ЭРиТОПСЖД-'!M112</f>
        <v>0</v>
      </c>
      <c r="L17" s="155">
        <f>'ЭРиТОПСЖД-'!N112</f>
        <v>0</v>
      </c>
      <c r="M17" s="155" t="e">
        <f>#REF!</f>
        <v>#REF!</v>
      </c>
      <c r="N17" s="178">
        <f>'ЭРиТОПСЖД-'!U112</f>
        <v>11869</v>
      </c>
      <c r="O17" s="155">
        <f>'ЭРиТОПСЖД-'!V112</f>
        <v>130527</v>
      </c>
      <c r="P17" s="155">
        <v>0</v>
      </c>
      <c r="Q17" s="155">
        <f>O17</f>
        <v>130527</v>
      </c>
      <c r="R17" s="74"/>
      <c r="S17" s="74"/>
      <c r="T17" s="73"/>
      <c r="U17" s="74"/>
      <c r="V17" s="74"/>
      <c r="W17" s="74"/>
      <c r="X17" s="74"/>
      <c r="Y17" s="74"/>
      <c r="Z17" s="74"/>
      <c r="AA17" s="74"/>
    </row>
    <row r="18" spans="1:83" s="193" customFormat="1" ht="13.5" thickBot="1">
      <c r="A18" s="180"/>
      <c r="B18" s="216" t="s">
        <v>8</v>
      </c>
      <c r="C18" s="192"/>
      <c r="D18" s="188"/>
      <c r="E18" s="165">
        <f>SUM(E15:E17)</f>
        <v>0</v>
      </c>
      <c r="F18" s="165">
        <f>SUM(F15:F17)</f>
        <v>51</v>
      </c>
      <c r="G18" s="165">
        <f>SUM(G15:G17)</f>
        <v>51</v>
      </c>
      <c r="H18" s="166">
        <f>H15+H16+H17</f>
        <v>185.02500000000001</v>
      </c>
      <c r="I18" s="165">
        <f t="shared" ref="I18:Q18" si="4">SUM(I15:I17)</f>
        <v>223484</v>
      </c>
      <c r="J18" s="165">
        <f t="shared" si="4"/>
        <v>0</v>
      </c>
      <c r="K18" s="165">
        <f t="shared" si="4"/>
        <v>0</v>
      </c>
      <c r="L18" s="165">
        <f t="shared" si="4"/>
        <v>0</v>
      </c>
      <c r="M18" s="165" t="e">
        <f t="shared" si="4"/>
        <v>#REF!</v>
      </c>
      <c r="N18" s="165">
        <f t="shared" si="4"/>
        <v>22352</v>
      </c>
      <c r="O18" s="165">
        <f t="shared" si="4"/>
        <v>245836</v>
      </c>
      <c r="P18" s="165">
        <f t="shared" si="4"/>
        <v>0</v>
      </c>
      <c r="Q18" s="167">
        <f t="shared" si="4"/>
        <v>245836</v>
      </c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363"/>
      <c r="AC18" s="363"/>
      <c r="AD18" s="363"/>
      <c r="AE18" s="363"/>
      <c r="AF18" s="363"/>
      <c r="AG18" s="363"/>
      <c r="AH18" s="363"/>
      <c r="AI18" s="363"/>
      <c r="AJ18" s="363"/>
      <c r="AK18" s="363"/>
      <c r="AL18" s="363"/>
      <c r="AM18" s="363"/>
      <c r="AN18" s="363"/>
      <c r="AO18" s="363"/>
      <c r="AP18" s="363"/>
      <c r="AQ18" s="363"/>
      <c r="AR18" s="363"/>
      <c r="AS18" s="363"/>
      <c r="AT18" s="363"/>
      <c r="AU18" s="363"/>
      <c r="AV18" s="363"/>
      <c r="AW18" s="363"/>
      <c r="AX18" s="363"/>
      <c r="AY18" s="363"/>
      <c r="AZ18" s="363"/>
      <c r="BA18" s="363"/>
      <c r="BB18" s="363"/>
      <c r="BC18" s="363"/>
      <c r="BD18" s="363"/>
      <c r="BE18" s="363"/>
      <c r="BF18" s="363"/>
      <c r="BG18" s="363"/>
      <c r="BH18" s="363"/>
      <c r="BI18" s="363"/>
      <c r="BJ18" s="363"/>
      <c r="BK18" s="363"/>
      <c r="BL18" s="363"/>
      <c r="BM18" s="363"/>
      <c r="BN18" s="363"/>
      <c r="BO18" s="363"/>
      <c r="BP18" s="363"/>
      <c r="BQ18" s="363"/>
      <c r="BR18" s="363"/>
      <c r="BS18" s="363"/>
      <c r="BT18" s="363"/>
      <c r="BU18" s="363"/>
      <c r="BV18" s="363"/>
      <c r="BW18" s="363"/>
      <c r="BX18" s="363"/>
      <c r="BY18" s="363"/>
      <c r="BZ18" s="363"/>
      <c r="CA18" s="363"/>
      <c r="CB18" s="363"/>
      <c r="CC18" s="363"/>
      <c r="CD18" s="363"/>
      <c r="CE18" s="363"/>
    </row>
    <row r="19" spans="1:83" s="78" customFormat="1" ht="12.75" customHeight="1">
      <c r="A19" s="322">
        <v>4</v>
      </c>
      <c r="B19" s="320" t="s">
        <v>322</v>
      </c>
      <c r="C19" s="194" t="str">
        <f>ТЭОиРЭиЭО!B16</f>
        <v>З-19-11-ТЭОиРЭиЭО</v>
      </c>
      <c r="D19" s="157">
        <f>ТЭОиРЭиЭО!T11</f>
        <v>1</v>
      </c>
      <c r="E19" s="184">
        <f>ТЭОиРЭиЭО!T13</f>
        <v>0</v>
      </c>
      <c r="F19" s="184">
        <f>ТЭОиРЭиЭО!T14</f>
        <v>21</v>
      </c>
      <c r="G19" s="157">
        <f t="shared" si="2"/>
        <v>21</v>
      </c>
      <c r="H19" s="190">
        <f>ТЭОиРЭиЭО!K30</f>
        <v>41.174999999999997</v>
      </c>
      <c r="I19" s="184">
        <f>ТЭОиРЭиЭО!L30</f>
        <v>49396</v>
      </c>
      <c r="J19" s="184">
        <f>ТЭОиРЭиЭО!Q30</f>
        <v>0</v>
      </c>
      <c r="K19" s="184">
        <f>ТЭОиРЭиЭО!M30</f>
        <v>0</v>
      </c>
      <c r="L19" s="184">
        <f>ТЭОиРЭиЭО!N30</f>
        <v>0</v>
      </c>
      <c r="M19" s="157" t="e">
        <f>#REF!</f>
        <v>#REF!</v>
      </c>
      <c r="N19" s="184">
        <f>ТЭОиРЭиЭО!U30</f>
        <v>4941</v>
      </c>
      <c r="O19" s="184">
        <f>ТЭОиРЭиЭО!V30</f>
        <v>54337</v>
      </c>
      <c r="P19" s="184"/>
      <c r="Q19" s="184">
        <f>O19</f>
        <v>54337</v>
      </c>
      <c r="R19" s="73"/>
      <c r="S19" s="186"/>
      <c r="T19" s="73"/>
      <c r="U19" s="73"/>
      <c r="V19" s="73"/>
      <c r="W19" s="73"/>
      <c r="X19" s="73"/>
      <c r="Y19" s="73"/>
      <c r="Z19" s="73"/>
      <c r="AA19" s="73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  <c r="BR19" s="149"/>
      <c r="BS19" s="149"/>
      <c r="BT19" s="149"/>
      <c r="BU19" s="149"/>
      <c r="BV19" s="149"/>
      <c r="BW19" s="149"/>
      <c r="BX19" s="149"/>
      <c r="BY19" s="149"/>
      <c r="BZ19" s="149"/>
      <c r="CA19" s="149"/>
      <c r="CB19" s="149"/>
      <c r="CC19" s="149"/>
      <c r="CD19" s="149"/>
      <c r="CE19" s="149"/>
    </row>
    <row r="20" spans="1:83" s="78" customFormat="1" ht="15" customHeight="1">
      <c r="A20" s="322"/>
      <c r="B20" s="320"/>
      <c r="C20" s="76" t="str">
        <f>ТЭОиРЭиЭО!B48</f>
        <v>З-18-11-ТЭОиРЭиЭО-1</v>
      </c>
      <c r="D20" s="133">
        <f>ТЭОиРЭиЭО!T43</f>
        <v>2</v>
      </c>
      <c r="E20" s="79">
        <f>ТЭОиРЭиЭО!T45</f>
        <v>25</v>
      </c>
      <c r="F20" s="79">
        <f>ТЭОиРЭиЭО!T46</f>
        <v>0</v>
      </c>
      <c r="G20" s="133">
        <f t="shared" si="2"/>
        <v>25</v>
      </c>
      <c r="H20" s="191">
        <f>ТЭОиРЭиЭО!K59</f>
        <v>47.35</v>
      </c>
      <c r="I20" s="79">
        <f>ТЭОиРЭиЭО!L59</f>
        <v>55194</v>
      </c>
      <c r="J20" s="79">
        <f>ТЭОиРЭиЭО!Q59</f>
        <v>0</v>
      </c>
      <c r="K20" s="79">
        <f>ТЭОиРЭиЭО!M59</f>
        <v>0</v>
      </c>
      <c r="L20" s="79">
        <f>ТЭОиРЭиЭО!N59</f>
        <v>0</v>
      </c>
      <c r="M20" s="133" t="e">
        <f>#REF!</f>
        <v>#REF!</v>
      </c>
      <c r="N20" s="79">
        <f>ТЭОиРЭиЭО!U59</f>
        <v>5520</v>
      </c>
      <c r="O20" s="79">
        <f>ТЭОиРЭиЭО!V59</f>
        <v>60714</v>
      </c>
      <c r="P20" s="79">
        <f>O20</f>
        <v>60714</v>
      </c>
      <c r="Q20" s="13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  <c r="BT20" s="149"/>
      <c r="BU20" s="149"/>
      <c r="BV20" s="149"/>
      <c r="BW20" s="149"/>
      <c r="BX20" s="149"/>
      <c r="BY20" s="149"/>
      <c r="BZ20" s="149"/>
      <c r="CA20" s="149"/>
      <c r="CB20" s="149"/>
      <c r="CC20" s="149"/>
      <c r="CD20" s="149"/>
      <c r="CE20" s="149"/>
    </row>
    <row r="21" spans="1:83" s="78" customFormat="1" ht="16.5" customHeight="1">
      <c r="A21" s="322"/>
      <c r="B21" s="320"/>
      <c r="C21" s="76" t="str">
        <f>ТЭОиРЭиЭО!B78</f>
        <v>З-18-11-ТЭОиРЭиЭО-2</v>
      </c>
      <c r="D21" s="133">
        <f>ТЭОиРЭиЭО!T73</f>
        <v>2</v>
      </c>
      <c r="E21" s="133">
        <f>ТЭОиРЭиЭО!T75</f>
        <v>0</v>
      </c>
      <c r="F21" s="133">
        <f>ТЭОиРЭиЭО!T76</f>
        <v>15</v>
      </c>
      <c r="G21" s="133">
        <f t="shared" si="2"/>
        <v>15</v>
      </c>
      <c r="H21" s="191">
        <f>ТЭОиРЭиЭО!K89</f>
        <v>41.174999999999997</v>
      </c>
      <c r="I21" s="79">
        <f>ТЭОиРЭиЭО!L89</f>
        <v>48104</v>
      </c>
      <c r="J21" s="79">
        <f>ТЭОиРЭиЭО!Q89</f>
        <v>0</v>
      </c>
      <c r="K21" s="79">
        <f>ТЭОиРЭиЭО!M89</f>
        <v>0</v>
      </c>
      <c r="L21" s="79">
        <v>0</v>
      </c>
      <c r="M21" s="133" t="e">
        <f>#REF!</f>
        <v>#REF!</v>
      </c>
      <c r="N21" s="79">
        <f>ТЭОиРЭиЭО!U89</f>
        <v>4812</v>
      </c>
      <c r="O21" s="79">
        <f>ТЭОиРЭиЭО!V89</f>
        <v>52916</v>
      </c>
      <c r="P21" s="79">
        <v>0</v>
      </c>
      <c r="Q21" s="79">
        <f>O21</f>
        <v>52916</v>
      </c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  <c r="BM21" s="149"/>
      <c r="BN21" s="149"/>
      <c r="BO21" s="149"/>
      <c r="BP21" s="149"/>
      <c r="BQ21" s="149"/>
      <c r="BR21" s="149"/>
      <c r="BS21" s="149"/>
      <c r="BT21" s="149"/>
      <c r="BU21" s="149"/>
      <c r="BV21" s="149"/>
      <c r="BW21" s="149"/>
      <c r="BX21" s="149"/>
      <c r="BY21" s="149"/>
      <c r="BZ21" s="149"/>
      <c r="CA21" s="149"/>
      <c r="CB21" s="149"/>
      <c r="CC21" s="149"/>
      <c r="CD21" s="149"/>
      <c r="CE21" s="149"/>
    </row>
    <row r="22" spans="1:83" s="78" customFormat="1" ht="17.25" customHeight="1" thickBot="1">
      <c r="A22" s="322"/>
      <c r="B22" s="320"/>
      <c r="C22" s="152" t="str">
        <f>ТЭОиРЭиЭО!B107</f>
        <v>З-17-11-ТЭОиРЭиЭО</v>
      </c>
      <c r="D22" s="155">
        <f>ТЭОиРЭиЭО!T102</f>
        <v>4</v>
      </c>
      <c r="E22" s="155">
        <f>ТЭОиРЭиЭО!T104</f>
        <v>0</v>
      </c>
      <c r="F22" s="155">
        <f>ТЭОиРЭиЭО!T105</f>
        <v>16</v>
      </c>
      <c r="G22" s="155">
        <f>ТЭОиРЭиЭО!T103</f>
        <v>16</v>
      </c>
      <c r="H22" s="187">
        <f>ТЭОиРЭиЭО!K125</f>
        <v>88.2</v>
      </c>
      <c r="I22" s="178">
        <f>ТЭОиРЭиЭО!L125</f>
        <v>106775</v>
      </c>
      <c r="J22" s="178">
        <f>ТЭОиРЭиЭО!Q125</f>
        <v>0</v>
      </c>
      <c r="K22" s="178">
        <f>ТЭОиРЭиЭО!M125</f>
        <v>0</v>
      </c>
      <c r="L22" s="178">
        <v>0</v>
      </c>
      <c r="M22" s="155"/>
      <c r="N22" s="178">
        <f>ТЭОиРЭиЭО!U125</f>
        <v>10678</v>
      </c>
      <c r="O22" s="178">
        <f>ТЭОиРЭиЭО!V125</f>
        <v>117453</v>
      </c>
      <c r="P22" s="178">
        <v>0</v>
      </c>
      <c r="Q22" s="178">
        <f>O22</f>
        <v>117453</v>
      </c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49"/>
      <c r="BM22" s="149"/>
      <c r="BN22" s="149"/>
      <c r="BO22" s="149"/>
      <c r="BP22" s="149"/>
      <c r="BQ22" s="149"/>
      <c r="BR22" s="149"/>
      <c r="BS22" s="149"/>
      <c r="BT22" s="149"/>
      <c r="BU22" s="149"/>
      <c r="BV22" s="149"/>
      <c r="BW22" s="149"/>
      <c r="BX22" s="149"/>
      <c r="BY22" s="149"/>
      <c r="BZ22" s="149"/>
      <c r="CA22" s="149"/>
      <c r="CB22" s="149"/>
      <c r="CC22" s="149"/>
      <c r="CD22" s="149"/>
      <c r="CE22" s="149"/>
    </row>
    <row r="23" spans="1:83" s="196" customFormat="1" ht="15.75" customHeight="1" thickBot="1">
      <c r="A23" s="180"/>
      <c r="B23" s="216" t="s">
        <v>8</v>
      </c>
      <c r="C23" s="195"/>
      <c r="D23" s="188"/>
      <c r="E23" s="165">
        <f t="shared" ref="E23:Q23" si="5">SUM(E19:E22)</f>
        <v>25</v>
      </c>
      <c r="F23" s="165">
        <f t="shared" si="5"/>
        <v>52</v>
      </c>
      <c r="G23" s="165">
        <f t="shared" si="5"/>
        <v>77</v>
      </c>
      <c r="H23" s="166">
        <f t="shared" si="5"/>
        <v>217.9</v>
      </c>
      <c r="I23" s="165">
        <f t="shared" si="5"/>
        <v>259469</v>
      </c>
      <c r="J23" s="165">
        <f t="shared" si="5"/>
        <v>0</v>
      </c>
      <c r="K23" s="165">
        <f t="shared" si="5"/>
        <v>0</v>
      </c>
      <c r="L23" s="165">
        <f t="shared" si="5"/>
        <v>0</v>
      </c>
      <c r="M23" s="165" t="e">
        <f t="shared" si="5"/>
        <v>#REF!</v>
      </c>
      <c r="N23" s="165">
        <f t="shared" si="5"/>
        <v>25951</v>
      </c>
      <c r="O23" s="165">
        <f t="shared" si="5"/>
        <v>285420</v>
      </c>
      <c r="P23" s="165">
        <f t="shared" si="5"/>
        <v>60714</v>
      </c>
      <c r="Q23" s="167">
        <f t="shared" si="5"/>
        <v>224706</v>
      </c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363"/>
      <c r="AC23" s="363"/>
      <c r="AD23" s="363"/>
      <c r="AE23" s="363"/>
      <c r="AF23" s="363"/>
      <c r="AG23" s="363"/>
      <c r="AH23" s="363"/>
      <c r="AI23" s="363"/>
      <c r="AJ23" s="363"/>
      <c r="AK23" s="363"/>
      <c r="AL23" s="363"/>
      <c r="AM23" s="363"/>
      <c r="AN23" s="363"/>
      <c r="AO23" s="363"/>
      <c r="AP23" s="363"/>
      <c r="AQ23" s="363"/>
      <c r="AR23" s="363"/>
      <c r="AS23" s="363"/>
      <c r="AT23" s="363"/>
      <c r="AU23" s="363"/>
      <c r="AV23" s="363"/>
      <c r="AW23" s="363"/>
      <c r="AX23" s="363"/>
      <c r="AY23" s="363"/>
      <c r="AZ23" s="363"/>
      <c r="BA23" s="363"/>
      <c r="BB23" s="363"/>
      <c r="BC23" s="363"/>
      <c r="BD23" s="363"/>
      <c r="BE23" s="363"/>
      <c r="BF23" s="363"/>
      <c r="BG23" s="363"/>
      <c r="BH23" s="363"/>
      <c r="BI23" s="363"/>
      <c r="BJ23" s="363"/>
      <c r="BK23" s="363"/>
      <c r="BL23" s="363"/>
      <c r="BM23" s="363"/>
      <c r="BN23" s="363"/>
      <c r="BO23" s="363"/>
      <c r="BP23" s="363"/>
      <c r="BQ23" s="363"/>
      <c r="BR23" s="363"/>
      <c r="BS23" s="363"/>
      <c r="BT23" s="363"/>
      <c r="BU23" s="363"/>
      <c r="BV23" s="363"/>
      <c r="BW23" s="363"/>
      <c r="BX23" s="363"/>
      <c r="BY23" s="363"/>
      <c r="BZ23" s="363"/>
      <c r="CA23" s="363"/>
      <c r="CB23" s="363"/>
      <c r="CC23" s="363"/>
      <c r="CD23" s="363"/>
      <c r="CE23" s="363"/>
    </row>
    <row r="24" spans="1:83" s="78" customFormat="1" ht="13.5" customHeight="1" thickBot="1">
      <c r="A24" s="208">
        <v>5</v>
      </c>
      <c r="B24" s="217" t="s">
        <v>273</v>
      </c>
      <c r="C24" s="197" t="str">
        <f>УиА!B16</f>
        <v>З-18-11-УиА</v>
      </c>
      <c r="D24" s="156">
        <f>УиА!T11</f>
        <v>2</v>
      </c>
      <c r="E24" s="198">
        <f>УиА!T13</f>
        <v>0</v>
      </c>
      <c r="F24" s="198">
        <f>УиА!T14</f>
        <v>18</v>
      </c>
      <c r="G24" s="156">
        <f t="shared" si="2"/>
        <v>18</v>
      </c>
      <c r="H24" s="199">
        <f>УиА!K28</f>
        <v>64.55</v>
      </c>
      <c r="I24" s="198">
        <f>УиА!L28</f>
        <v>81347</v>
      </c>
      <c r="J24" s="198">
        <f>УиА!Q28</f>
        <v>0</v>
      </c>
      <c r="K24" s="198">
        <f>УиА!M28</f>
        <v>0</v>
      </c>
      <c r="L24" s="198">
        <f>УиА!N28</f>
        <v>0</v>
      </c>
      <c r="M24" s="156" t="e">
        <f>#REF!</f>
        <v>#REF!</v>
      </c>
      <c r="N24" s="198">
        <f>УиА!U28</f>
        <v>8137</v>
      </c>
      <c r="O24" s="198">
        <f>УиА!V28</f>
        <v>89484</v>
      </c>
      <c r="P24" s="198">
        <v>0</v>
      </c>
      <c r="Q24" s="198">
        <f>O24</f>
        <v>89484</v>
      </c>
      <c r="R24" s="74"/>
      <c r="S24" s="85"/>
      <c r="T24" s="73"/>
      <c r="U24" s="74"/>
      <c r="V24" s="74"/>
      <c r="W24" s="73"/>
      <c r="X24" s="73"/>
      <c r="Y24" s="73"/>
      <c r="Z24" s="73"/>
      <c r="AA24" s="73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  <c r="BM24" s="149"/>
      <c r="BN24" s="149"/>
      <c r="BO24" s="149"/>
      <c r="BP24" s="149"/>
      <c r="BQ24" s="149"/>
      <c r="BR24" s="149"/>
      <c r="BS24" s="149"/>
      <c r="BT24" s="149"/>
      <c r="BU24" s="149"/>
      <c r="BV24" s="149"/>
      <c r="BW24" s="149"/>
      <c r="BX24" s="149"/>
      <c r="BY24" s="149"/>
      <c r="BZ24" s="149"/>
      <c r="CA24" s="149"/>
      <c r="CB24" s="149"/>
      <c r="CC24" s="149"/>
      <c r="CD24" s="149"/>
      <c r="CE24" s="149"/>
    </row>
    <row r="25" spans="1:83" s="80" customFormat="1" ht="13.5" customHeight="1" thickBot="1">
      <c r="A25" s="209"/>
      <c r="B25" s="216" t="s">
        <v>8</v>
      </c>
      <c r="C25" s="172"/>
      <c r="D25" s="164"/>
      <c r="E25" s="165">
        <f t="shared" ref="E25:Q25" si="6">SUM(E24:E24)</f>
        <v>0</v>
      </c>
      <c r="F25" s="165">
        <f t="shared" si="6"/>
        <v>18</v>
      </c>
      <c r="G25" s="165">
        <f t="shared" si="6"/>
        <v>18</v>
      </c>
      <c r="H25" s="166">
        <f t="shared" si="6"/>
        <v>64.55</v>
      </c>
      <c r="I25" s="165">
        <f t="shared" si="6"/>
        <v>81347</v>
      </c>
      <c r="J25" s="165">
        <f t="shared" si="6"/>
        <v>0</v>
      </c>
      <c r="K25" s="165">
        <f t="shared" si="6"/>
        <v>0</v>
      </c>
      <c r="L25" s="165">
        <f t="shared" si="6"/>
        <v>0</v>
      </c>
      <c r="M25" s="165" t="e">
        <f t="shared" si="6"/>
        <v>#REF!</v>
      </c>
      <c r="N25" s="165">
        <f t="shared" si="6"/>
        <v>8137</v>
      </c>
      <c r="O25" s="165">
        <f t="shared" si="6"/>
        <v>89484</v>
      </c>
      <c r="P25" s="165">
        <f t="shared" si="6"/>
        <v>0</v>
      </c>
      <c r="Q25" s="167">
        <f t="shared" si="6"/>
        <v>89484</v>
      </c>
      <c r="R25" s="73"/>
      <c r="S25" s="186"/>
      <c r="T25" s="73"/>
      <c r="U25" s="73"/>
      <c r="V25" s="73"/>
      <c r="W25" s="73"/>
      <c r="X25" s="73"/>
      <c r="Y25" s="73"/>
      <c r="Z25" s="73"/>
      <c r="AA25" s="73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49"/>
      <c r="BM25" s="149"/>
      <c r="BN25" s="149"/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49"/>
      <c r="CA25" s="149"/>
      <c r="CB25" s="149"/>
      <c r="CC25" s="149"/>
      <c r="CD25" s="149"/>
      <c r="CE25" s="149"/>
    </row>
    <row r="26" spans="1:83" s="78" customFormat="1" ht="27.75" customHeight="1" thickBot="1">
      <c r="A26" s="208">
        <v>6</v>
      </c>
      <c r="B26" s="217" t="s">
        <v>107</v>
      </c>
      <c r="C26" s="200" t="str">
        <f>АиУ!B16</f>
        <v>З-18-11-АиУ</v>
      </c>
      <c r="D26" s="156">
        <f>АиУ!T11</f>
        <v>2</v>
      </c>
      <c r="E26" s="198">
        <f>АиУ!T13</f>
        <v>0</v>
      </c>
      <c r="F26" s="198">
        <f>АиУ!T14</f>
        <v>10</v>
      </c>
      <c r="G26" s="156">
        <f t="shared" si="2"/>
        <v>10</v>
      </c>
      <c r="H26" s="199">
        <f>АиУ!K30</f>
        <v>38.1</v>
      </c>
      <c r="I26" s="198">
        <f>АиУ!L30</f>
        <v>46213</v>
      </c>
      <c r="J26" s="198">
        <f>АиУ!Q30</f>
        <v>0</v>
      </c>
      <c r="K26" s="198">
        <f>АиУ!M30</f>
        <v>0</v>
      </c>
      <c r="L26" s="198">
        <f>АиУ!N30</f>
        <v>0</v>
      </c>
      <c r="M26" s="156" t="e">
        <f>#REF!</f>
        <v>#REF!</v>
      </c>
      <c r="N26" s="198">
        <f>АиУ!U30</f>
        <v>4623</v>
      </c>
      <c r="O26" s="198">
        <f>АиУ!V30</f>
        <v>50836</v>
      </c>
      <c r="P26" s="198">
        <v>0</v>
      </c>
      <c r="Q26" s="198">
        <f>O26</f>
        <v>50836</v>
      </c>
      <c r="R26" s="74"/>
      <c r="S26" s="74"/>
      <c r="T26" s="73"/>
      <c r="U26" s="74"/>
      <c r="V26" s="74"/>
      <c r="W26" s="73"/>
      <c r="X26" s="73"/>
      <c r="Y26" s="73"/>
      <c r="Z26" s="73"/>
      <c r="AA26" s="73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49"/>
      <c r="CC26" s="149"/>
      <c r="CD26" s="149"/>
      <c r="CE26" s="149"/>
    </row>
    <row r="27" spans="1:83" s="78" customFormat="1" ht="13.5" thickBot="1">
      <c r="A27" s="209"/>
      <c r="B27" s="216" t="s">
        <v>8</v>
      </c>
      <c r="C27" s="172"/>
      <c r="D27" s="164"/>
      <c r="E27" s="165">
        <f t="shared" ref="E27:Q27" si="7">SUM(E26:E26)</f>
        <v>0</v>
      </c>
      <c r="F27" s="165">
        <f t="shared" si="7"/>
        <v>10</v>
      </c>
      <c r="G27" s="165">
        <f t="shared" si="7"/>
        <v>10</v>
      </c>
      <c r="H27" s="173">
        <f t="shared" si="7"/>
        <v>38.1</v>
      </c>
      <c r="I27" s="165">
        <f t="shared" si="7"/>
        <v>46213</v>
      </c>
      <c r="J27" s="165">
        <f t="shared" si="7"/>
        <v>0</v>
      </c>
      <c r="K27" s="165">
        <f t="shared" si="7"/>
        <v>0</v>
      </c>
      <c r="L27" s="165">
        <f t="shared" si="7"/>
        <v>0</v>
      </c>
      <c r="M27" s="165" t="e">
        <f t="shared" si="7"/>
        <v>#REF!</v>
      </c>
      <c r="N27" s="165">
        <f t="shared" si="7"/>
        <v>4623</v>
      </c>
      <c r="O27" s="165">
        <f t="shared" si="7"/>
        <v>50836</v>
      </c>
      <c r="P27" s="165">
        <f t="shared" si="7"/>
        <v>0</v>
      </c>
      <c r="Q27" s="174">
        <f t="shared" si="7"/>
        <v>50836</v>
      </c>
      <c r="R27" s="77"/>
      <c r="S27" s="77"/>
      <c r="T27" s="73"/>
      <c r="U27" s="74"/>
      <c r="V27" s="74"/>
      <c r="W27" s="74"/>
      <c r="X27" s="74"/>
      <c r="Y27" s="74"/>
      <c r="Z27" s="74"/>
      <c r="AA27" s="74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  <c r="BX27" s="149"/>
      <c r="BY27" s="149"/>
      <c r="BZ27" s="149"/>
      <c r="CA27" s="149"/>
      <c r="CB27" s="149"/>
      <c r="CC27" s="149"/>
      <c r="CD27" s="149"/>
      <c r="CE27" s="149"/>
    </row>
    <row r="28" spans="1:83" s="78" customFormat="1" ht="15" customHeight="1">
      <c r="A28" s="325">
        <v>7</v>
      </c>
      <c r="B28" s="320" t="s">
        <v>290</v>
      </c>
      <c r="C28" s="194" t="str">
        <f>ОРМПИ!B17</f>
        <v>З-19-11-ОРМПИ</v>
      </c>
      <c r="D28" s="157">
        <f>ОРМПИ!T11</f>
        <v>1</v>
      </c>
      <c r="E28" s="184">
        <f>ОРМПИ!T13</f>
        <v>0</v>
      </c>
      <c r="F28" s="184">
        <f>ОРМПИ!T14</f>
        <v>27</v>
      </c>
      <c r="G28" s="184">
        <f>E28+F28</f>
        <v>27</v>
      </c>
      <c r="H28" s="190">
        <f>ОРМПИ!K34</f>
        <v>38.700000000000003</v>
      </c>
      <c r="I28" s="184">
        <f>ОРМПИ!L34</f>
        <v>46649</v>
      </c>
      <c r="J28" s="184">
        <f>ОРМПИ!Q34</f>
        <v>0</v>
      </c>
      <c r="K28" s="157">
        <f>ОРМПИ!M34</f>
        <v>0</v>
      </c>
      <c r="L28" s="157">
        <f>ОРМПИ!N34</f>
        <v>0</v>
      </c>
      <c r="M28" s="157"/>
      <c r="N28" s="184">
        <f>ОРМПИ!U34</f>
        <v>4666</v>
      </c>
      <c r="O28" s="184">
        <f>ОРМПИ!V34</f>
        <v>51315</v>
      </c>
      <c r="P28" s="184">
        <v>0</v>
      </c>
      <c r="Q28" s="184">
        <f>O28</f>
        <v>51315</v>
      </c>
      <c r="R28" s="74"/>
      <c r="S28" s="85"/>
      <c r="T28" s="73"/>
      <c r="U28" s="74"/>
      <c r="V28" s="74"/>
      <c r="W28" s="74"/>
      <c r="X28" s="74"/>
      <c r="Y28" s="74"/>
      <c r="Z28" s="74"/>
      <c r="AA28" s="74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  <c r="BT28" s="149"/>
      <c r="BU28" s="149"/>
      <c r="BV28" s="149"/>
      <c r="BW28" s="149"/>
      <c r="BX28" s="149"/>
      <c r="BY28" s="149"/>
      <c r="BZ28" s="149"/>
      <c r="CA28" s="149"/>
      <c r="CB28" s="149"/>
      <c r="CC28" s="149"/>
      <c r="CD28" s="149"/>
      <c r="CE28" s="149"/>
    </row>
    <row r="29" spans="1:83" s="78" customFormat="1" ht="12.75" customHeight="1">
      <c r="A29" s="326"/>
      <c r="B29" s="320"/>
      <c r="C29" s="76" t="str">
        <f>ОРМПИ!B53</f>
        <v>З-18-11-ОРМПИ</v>
      </c>
      <c r="D29" s="133">
        <f>ОРМПИ!T47</f>
        <v>2</v>
      </c>
      <c r="E29" s="79">
        <f>ОРМПИ!T49</f>
        <v>0</v>
      </c>
      <c r="F29" s="79">
        <f>ОРМПИ!T50</f>
        <v>25</v>
      </c>
      <c r="G29" s="79">
        <f t="shared" ref="G29:G30" si="8">E29+F29</f>
        <v>25</v>
      </c>
      <c r="H29" s="191">
        <f>ОРМПИ!K65</f>
        <v>42.674999999999997</v>
      </c>
      <c r="I29" s="79">
        <f>ОРМПИ!L65</f>
        <v>52040</v>
      </c>
      <c r="J29" s="79">
        <f>ОРМПИ!Q65</f>
        <v>0</v>
      </c>
      <c r="K29" s="133">
        <f>ОРМПИ!M65</f>
        <v>0</v>
      </c>
      <c r="L29" s="133">
        <f>ОРМПИ!N65</f>
        <v>0</v>
      </c>
      <c r="M29" s="133"/>
      <c r="N29" s="79">
        <f>ОРМПИ!U65</f>
        <v>5206</v>
      </c>
      <c r="O29" s="79">
        <f>ОРМПИ!V65</f>
        <v>57246</v>
      </c>
      <c r="P29" s="79">
        <v>0</v>
      </c>
      <c r="Q29" s="79">
        <f>O29</f>
        <v>57246</v>
      </c>
      <c r="R29" s="74"/>
      <c r="S29" s="74"/>
      <c r="T29" s="73"/>
      <c r="U29" s="74"/>
      <c r="V29" s="74"/>
      <c r="W29" s="74"/>
      <c r="X29" s="74"/>
      <c r="Y29" s="74"/>
      <c r="Z29" s="74"/>
      <c r="AA29" s="74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9"/>
      <c r="BX29" s="149"/>
      <c r="BY29" s="149"/>
      <c r="BZ29" s="149"/>
      <c r="CA29" s="149"/>
      <c r="CB29" s="149"/>
      <c r="CC29" s="149"/>
      <c r="CD29" s="149"/>
      <c r="CE29" s="149"/>
    </row>
    <row r="30" spans="1:83" s="78" customFormat="1" ht="12.75" customHeight="1" thickBot="1">
      <c r="A30" s="321"/>
      <c r="B30" s="320"/>
      <c r="C30" s="152" t="str">
        <f>ОРМПИ!B83</f>
        <v>З-17-11-ОРМПИ</v>
      </c>
      <c r="D30" s="155">
        <f>ОРМПИ!T77</f>
        <v>4</v>
      </c>
      <c r="E30" s="178">
        <f>ОРМПИ!T79</f>
        <v>0</v>
      </c>
      <c r="F30" s="178">
        <f>ОРМПИ!T80</f>
        <v>14</v>
      </c>
      <c r="G30" s="178">
        <f t="shared" si="8"/>
        <v>14</v>
      </c>
      <c r="H30" s="187">
        <f>ОРМПИ!K98</f>
        <v>62.65</v>
      </c>
      <c r="I30" s="178">
        <f>ОРМПИ!L98</f>
        <v>77439</v>
      </c>
      <c r="J30" s="178">
        <f>ОРМПИ!Q98</f>
        <v>0</v>
      </c>
      <c r="K30" s="155">
        <f>ОРМПИ!M98</f>
        <v>0</v>
      </c>
      <c r="L30" s="155">
        <f>ОРМПИ!N98</f>
        <v>0</v>
      </c>
      <c r="M30" s="155"/>
      <c r="N30" s="178">
        <f>ОРМПИ!U98</f>
        <v>7743</v>
      </c>
      <c r="O30" s="178">
        <f>ОРМПИ!V98</f>
        <v>85182</v>
      </c>
      <c r="P30" s="178">
        <v>0</v>
      </c>
      <c r="Q30" s="178">
        <f>O30</f>
        <v>85182</v>
      </c>
      <c r="R30" s="74"/>
      <c r="S30" s="74"/>
      <c r="T30" s="73"/>
      <c r="U30" s="74"/>
      <c r="V30" s="74"/>
      <c r="W30" s="74"/>
      <c r="X30" s="74"/>
      <c r="Y30" s="74"/>
      <c r="Z30" s="74"/>
      <c r="AA30" s="74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  <c r="CA30" s="149"/>
      <c r="CB30" s="149"/>
      <c r="CC30" s="149"/>
      <c r="CD30" s="149"/>
      <c r="CE30" s="149"/>
    </row>
    <row r="31" spans="1:83" s="80" customFormat="1" ht="12.75" customHeight="1" thickBot="1">
      <c r="A31" s="210"/>
      <c r="B31" s="218" t="s">
        <v>8</v>
      </c>
      <c r="C31" s="163"/>
      <c r="D31" s="164"/>
      <c r="E31" s="165">
        <f>E28+E29+E30</f>
        <v>0</v>
      </c>
      <c r="F31" s="165">
        <f>F28+F29+F30</f>
        <v>66</v>
      </c>
      <c r="G31" s="165">
        <f t="shared" ref="G31:O31" si="9">G28+G29+G30</f>
        <v>66</v>
      </c>
      <c r="H31" s="166">
        <f t="shared" si="9"/>
        <v>144.02500000000001</v>
      </c>
      <c r="I31" s="165">
        <f t="shared" si="9"/>
        <v>176128</v>
      </c>
      <c r="J31" s="165">
        <f t="shared" si="9"/>
        <v>0</v>
      </c>
      <c r="K31" s="165">
        <f t="shared" si="9"/>
        <v>0</v>
      </c>
      <c r="L31" s="165">
        <f t="shared" si="9"/>
        <v>0</v>
      </c>
      <c r="M31" s="165">
        <f t="shared" si="9"/>
        <v>0</v>
      </c>
      <c r="N31" s="165">
        <f t="shared" si="9"/>
        <v>17615</v>
      </c>
      <c r="O31" s="165">
        <f t="shared" si="9"/>
        <v>193743</v>
      </c>
      <c r="P31" s="165">
        <f>SUM(P28:P30)</f>
        <v>0</v>
      </c>
      <c r="Q31" s="167">
        <f>SUM(Q28:Q30)</f>
        <v>193743</v>
      </c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  <c r="BM31" s="149"/>
      <c r="BN31" s="149"/>
      <c r="BO31" s="149"/>
      <c r="BP31" s="149"/>
      <c r="BQ31" s="149"/>
      <c r="BR31" s="149"/>
      <c r="BS31" s="149"/>
      <c r="BT31" s="149"/>
      <c r="BU31" s="149"/>
      <c r="BV31" s="149"/>
      <c r="BW31" s="149"/>
      <c r="BX31" s="149"/>
      <c r="BY31" s="149"/>
      <c r="BZ31" s="149"/>
      <c r="CA31" s="149"/>
      <c r="CB31" s="149"/>
      <c r="CC31" s="149"/>
      <c r="CD31" s="149"/>
      <c r="CE31" s="149"/>
    </row>
    <row r="32" spans="1:83" s="149" customFormat="1" ht="13.5" customHeight="1">
      <c r="A32" s="322">
        <v>8</v>
      </c>
      <c r="B32" s="320" t="s">
        <v>310</v>
      </c>
      <c r="C32" s="160" t="str">
        <f>ТМ!B17</f>
        <v>З-18-11-ТМ</v>
      </c>
      <c r="D32" s="157">
        <f>ТМ!T11</f>
        <v>2</v>
      </c>
      <c r="E32" s="161">
        <f>ТМ!T13</f>
        <v>0</v>
      </c>
      <c r="F32" s="161">
        <f>ТМ!T14</f>
        <v>22</v>
      </c>
      <c r="G32" s="161">
        <f>E32+F32</f>
        <v>22</v>
      </c>
      <c r="H32" s="162">
        <f>ТМ!K30</f>
        <v>35.85</v>
      </c>
      <c r="I32" s="161">
        <f>ТМ!L30</f>
        <v>45559</v>
      </c>
      <c r="J32" s="161">
        <f>ТМ!Q30</f>
        <v>0</v>
      </c>
      <c r="K32" s="161">
        <f>ТМ!M30</f>
        <v>0</v>
      </c>
      <c r="L32" s="161">
        <f>ТМ!N30</f>
        <v>0</v>
      </c>
      <c r="M32" s="161"/>
      <c r="N32" s="161">
        <f>ТМ!U30</f>
        <v>4557</v>
      </c>
      <c r="O32" s="161">
        <f>ТМ!V30</f>
        <v>50116</v>
      </c>
      <c r="P32" s="161">
        <v>0</v>
      </c>
      <c r="Q32" s="161">
        <f>O32</f>
        <v>50116</v>
      </c>
      <c r="R32" s="73"/>
      <c r="S32" s="73"/>
      <c r="T32" s="73"/>
      <c r="U32" s="73"/>
      <c r="V32" s="73"/>
      <c r="W32" s="73"/>
      <c r="X32" s="73"/>
      <c r="Y32" s="73"/>
      <c r="Z32" s="73"/>
      <c r="AA32" s="73"/>
    </row>
    <row r="33" spans="1:27" s="149" customFormat="1" ht="12.75" customHeight="1" thickBot="1">
      <c r="A33" s="322"/>
      <c r="B33" s="320"/>
      <c r="C33" s="168" t="str">
        <f>ТМ!B49</f>
        <v>З-17-11-ТМ</v>
      </c>
      <c r="D33" s="155">
        <f>ТМ!T43</f>
        <v>4</v>
      </c>
      <c r="E33" s="169">
        <f>ТМ!T45</f>
        <v>0</v>
      </c>
      <c r="F33" s="169">
        <f>ТМ!T46</f>
        <v>19</v>
      </c>
      <c r="G33" s="169">
        <f>E33+F33</f>
        <v>19</v>
      </c>
      <c r="H33" s="170">
        <f>ТМ!K61</f>
        <v>82.825000000000003</v>
      </c>
      <c r="I33" s="169">
        <f>ТМ!L61</f>
        <v>100030</v>
      </c>
      <c r="J33" s="169">
        <f>ТМ!Q61</f>
        <v>0</v>
      </c>
      <c r="K33" s="169">
        <f>ТМ!M61</f>
        <v>0</v>
      </c>
      <c r="L33" s="169">
        <f>ТМ!N61</f>
        <v>0</v>
      </c>
      <c r="M33" s="169"/>
      <c r="N33" s="169">
        <f>ТМ!U61</f>
        <v>10004</v>
      </c>
      <c r="O33" s="169">
        <f>ТМ!V61</f>
        <v>110034</v>
      </c>
      <c r="P33" s="169">
        <v>0</v>
      </c>
      <c r="Q33" s="169">
        <f>O33</f>
        <v>110034</v>
      </c>
      <c r="R33" s="73"/>
      <c r="S33" s="73"/>
      <c r="T33" s="73"/>
      <c r="U33" s="73"/>
      <c r="V33" s="73"/>
      <c r="W33" s="73"/>
      <c r="X33" s="73"/>
      <c r="Y33" s="73"/>
      <c r="Z33" s="73"/>
      <c r="AA33" s="73"/>
    </row>
    <row r="34" spans="1:27" s="149" customFormat="1" ht="12.75" customHeight="1" thickBot="1">
      <c r="A34" s="209"/>
      <c r="B34" s="218" t="s">
        <v>8</v>
      </c>
      <c r="C34" s="163"/>
      <c r="D34" s="164"/>
      <c r="E34" s="165">
        <f>SUM(E32:E33)</f>
        <v>0</v>
      </c>
      <c r="F34" s="165">
        <f t="shared" ref="F34:Q34" si="10">SUM(F32:F33)</f>
        <v>41</v>
      </c>
      <c r="G34" s="165">
        <f t="shared" si="10"/>
        <v>41</v>
      </c>
      <c r="H34" s="166">
        <f t="shared" si="10"/>
        <v>118.675</v>
      </c>
      <c r="I34" s="165">
        <f t="shared" si="10"/>
        <v>145589</v>
      </c>
      <c r="J34" s="165">
        <f t="shared" si="10"/>
        <v>0</v>
      </c>
      <c r="K34" s="165">
        <f t="shared" si="10"/>
        <v>0</v>
      </c>
      <c r="L34" s="165">
        <f t="shared" si="10"/>
        <v>0</v>
      </c>
      <c r="M34" s="165">
        <f t="shared" si="10"/>
        <v>0</v>
      </c>
      <c r="N34" s="165">
        <f t="shared" si="10"/>
        <v>14561</v>
      </c>
      <c r="O34" s="165">
        <f t="shared" si="10"/>
        <v>160150</v>
      </c>
      <c r="P34" s="165">
        <f t="shared" si="10"/>
        <v>0</v>
      </c>
      <c r="Q34" s="167">
        <f t="shared" si="10"/>
        <v>160150</v>
      </c>
      <c r="R34" s="73"/>
      <c r="S34" s="73"/>
      <c r="T34" s="73"/>
      <c r="U34" s="73"/>
      <c r="V34" s="73"/>
      <c r="W34" s="73"/>
      <c r="X34" s="73"/>
      <c r="Y34" s="73"/>
      <c r="Z34" s="73"/>
      <c r="AA34" s="73"/>
    </row>
    <row r="35" spans="1:27" s="75" customFormat="1">
      <c r="A35" s="171"/>
      <c r="B35" s="324" t="s">
        <v>153</v>
      </c>
      <c r="C35" s="324"/>
      <c r="D35" s="324"/>
      <c r="E35" s="223">
        <f>E10+E14+E18+E23+E25+E27+E31+E34</f>
        <v>25</v>
      </c>
      <c r="F35" s="223">
        <f t="shared" ref="F35:Q35" si="11">F10+F14+F18+F23+F25+F27+F31+F34</f>
        <v>339</v>
      </c>
      <c r="G35" s="223">
        <f t="shared" si="11"/>
        <v>364</v>
      </c>
      <c r="H35" s="224">
        <f t="shared" si="11"/>
        <v>1047.3499999999999</v>
      </c>
      <c r="I35" s="223">
        <f t="shared" si="11"/>
        <v>1268226</v>
      </c>
      <c r="J35" s="223">
        <f t="shared" si="11"/>
        <v>0</v>
      </c>
      <c r="K35" s="223">
        <f t="shared" si="11"/>
        <v>0</v>
      </c>
      <c r="L35" s="223">
        <f t="shared" si="11"/>
        <v>0</v>
      </c>
      <c r="M35" s="223" t="e">
        <f t="shared" si="11"/>
        <v>#REF!</v>
      </c>
      <c r="N35" s="223">
        <f t="shared" si="11"/>
        <v>126846</v>
      </c>
      <c r="O35" s="223">
        <f t="shared" si="11"/>
        <v>1395072</v>
      </c>
      <c r="P35" s="223">
        <f t="shared" si="11"/>
        <v>60714</v>
      </c>
      <c r="Q35" s="223">
        <f t="shared" si="11"/>
        <v>1334358</v>
      </c>
      <c r="R35" s="72"/>
      <c r="S35" s="72"/>
      <c r="T35" s="81"/>
      <c r="U35" s="72"/>
      <c r="V35" s="72"/>
      <c r="W35" s="72"/>
      <c r="X35" s="72"/>
      <c r="Y35" s="72"/>
      <c r="Z35" s="72"/>
      <c r="AA35" s="72"/>
    </row>
    <row r="36" spans="1:27" s="75" customFormat="1">
      <c r="A36" s="81"/>
      <c r="B36" s="82"/>
      <c r="C36" s="82"/>
      <c r="D36" s="211"/>
      <c r="E36" s="72"/>
      <c r="F36" s="72"/>
      <c r="G36" s="72"/>
      <c r="H36" s="72"/>
      <c r="I36" s="72"/>
      <c r="J36" s="72"/>
      <c r="K36" s="72"/>
      <c r="L36" s="72"/>
      <c r="M36" s="83"/>
      <c r="N36" s="83"/>
      <c r="O36" s="83"/>
      <c r="P36" s="83"/>
      <c r="Q36" s="122"/>
      <c r="R36" s="72"/>
      <c r="S36" s="72"/>
      <c r="T36" s="81"/>
      <c r="U36" s="72"/>
      <c r="V36" s="72"/>
      <c r="W36" s="72"/>
      <c r="X36" s="72"/>
      <c r="Y36" s="72"/>
      <c r="Z36" s="72"/>
      <c r="AA36" s="72"/>
    </row>
    <row r="37" spans="1:27" s="75" customFormat="1">
      <c r="A37" s="81"/>
      <c r="B37" s="82"/>
      <c r="C37" s="82"/>
      <c r="D37" s="211"/>
      <c r="E37" s="212" t="s">
        <v>154</v>
      </c>
      <c r="F37" s="212"/>
      <c r="G37" s="212"/>
      <c r="H37" s="212"/>
      <c r="I37" s="212"/>
      <c r="J37" s="212"/>
      <c r="K37" s="212" t="s">
        <v>155</v>
      </c>
      <c r="L37" s="212"/>
      <c r="M37" s="83"/>
      <c r="N37" s="83"/>
      <c r="O37" s="83"/>
      <c r="P37" s="83"/>
      <c r="Q37" s="122"/>
      <c r="R37" s="72"/>
      <c r="S37" s="72"/>
      <c r="T37" s="81"/>
      <c r="U37" s="72"/>
      <c r="V37" s="72"/>
      <c r="W37" s="72"/>
      <c r="X37" s="72"/>
      <c r="Y37" s="72"/>
      <c r="Z37" s="72"/>
      <c r="AA37" s="72"/>
    </row>
    <row r="38" spans="1:27" s="78" customFormat="1">
      <c r="A38" s="213"/>
      <c r="B38" s="213"/>
      <c r="C38" s="211"/>
      <c r="D38" s="211"/>
      <c r="E38" s="212"/>
      <c r="F38" s="212"/>
      <c r="G38" s="212"/>
      <c r="H38" s="212"/>
      <c r="I38" s="212"/>
      <c r="J38" s="212"/>
      <c r="K38" s="212"/>
      <c r="L38" s="212"/>
      <c r="M38" s="213"/>
      <c r="N38" s="213"/>
      <c r="O38" s="213"/>
      <c r="P38" s="214"/>
      <c r="Q38" s="214"/>
      <c r="R38" s="74"/>
      <c r="S38" s="74"/>
      <c r="T38" s="73"/>
      <c r="U38" s="74"/>
      <c r="V38" s="74"/>
      <c r="W38" s="74"/>
      <c r="X38" s="74"/>
      <c r="Y38" s="74"/>
      <c r="Z38" s="74"/>
      <c r="AA38" s="74"/>
    </row>
    <row r="39" spans="1:27" s="78" customFormat="1">
      <c r="A39" s="213"/>
      <c r="B39" s="213"/>
      <c r="C39" s="213"/>
      <c r="D39" s="213"/>
      <c r="E39" s="212" t="s">
        <v>156</v>
      </c>
      <c r="F39" s="212"/>
      <c r="G39" s="212"/>
      <c r="H39" s="212"/>
      <c r="I39" s="212"/>
      <c r="J39" s="212"/>
      <c r="K39" s="212" t="s">
        <v>157</v>
      </c>
      <c r="L39" s="212"/>
      <c r="M39" s="213"/>
      <c r="N39" s="213"/>
      <c r="O39" s="213"/>
      <c r="P39" s="214"/>
      <c r="Q39" s="214"/>
      <c r="R39" s="74"/>
      <c r="S39" s="74"/>
      <c r="T39" s="74"/>
      <c r="U39" s="74"/>
      <c r="V39" s="74"/>
      <c r="W39" s="74"/>
      <c r="X39" s="74"/>
      <c r="Y39" s="74"/>
      <c r="Z39" s="74"/>
      <c r="AA39" s="74"/>
    </row>
    <row r="40" spans="1:27" s="78" customFormat="1">
      <c r="A40" s="213"/>
      <c r="B40" s="213"/>
      <c r="C40" s="213"/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4"/>
      <c r="Q40" s="214"/>
      <c r="R40" s="74"/>
      <c r="S40" s="74"/>
      <c r="T40" s="74"/>
      <c r="U40" s="74"/>
      <c r="V40" s="74"/>
      <c r="W40" s="74"/>
      <c r="X40" s="74"/>
      <c r="Y40" s="74"/>
      <c r="Z40" s="74"/>
      <c r="AA40" s="74"/>
    </row>
    <row r="41" spans="1:27" s="78" customFormat="1">
      <c r="A41" s="74"/>
      <c r="B41" s="74"/>
      <c r="L41" s="74"/>
      <c r="M41" s="74"/>
      <c r="N41" s="74"/>
      <c r="O41" s="74"/>
      <c r="P41" s="123"/>
      <c r="Q41" s="123"/>
      <c r="R41" s="74"/>
      <c r="S41" s="74"/>
      <c r="T41" s="74"/>
      <c r="U41" s="74"/>
      <c r="V41" s="74"/>
      <c r="W41" s="74"/>
      <c r="X41" s="74"/>
      <c r="Y41" s="74"/>
      <c r="Z41" s="74"/>
      <c r="AA41" s="74"/>
    </row>
    <row r="42" spans="1:27" s="78" customFormat="1">
      <c r="A42" s="74"/>
      <c r="B42" s="74"/>
      <c r="C42" s="8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123"/>
      <c r="Q42" s="123"/>
      <c r="R42" s="74"/>
      <c r="S42" s="74"/>
      <c r="T42" s="74"/>
      <c r="U42" s="74"/>
      <c r="V42" s="74"/>
      <c r="W42" s="74"/>
      <c r="X42" s="74"/>
      <c r="Y42" s="74"/>
      <c r="Z42" s="74"/>
      <c r="AA42" s="74"/>
    </row>
    <row r="43" spans="1:27" s="78" customFormat="1">
      <c r="A43" s="74"/>
      <c r="B43" s="74"/>
      <c r="C43" s="84"/>
      <c r="D43" s="74"/>
      <c r="E43" s="85"/>
      <c r="F43" s="74"/>
      <c r="G43" s="87"/>
      <c r="H43" s="74"/>
      <c r="I43" s="85"/>
      <c r="J43" s="85"/>
      <c r="K43" s="85"/>
      <c r="L43" s="85"/>
      <c r="M43" s="85"/>
      <c r="N43" s="85"/>
      <c r="O43" s="85"/>
      <c r="P43" s="124"/>
      <c r="Q43" s="123"/>
      <c r="R43" s="74"/>
      <c r="S43" s="74"/>
      <c r="T43" s="74"/>
      <c r="U43" s="74"/>
      <c r="V43" s="74"/>
      <c r="W43" s="74"/>
      <c r="X43" s="74"/>
      <c r="Y43" s="74"/>
      <c r="Z43" s="74"/>
      <c r="AA43" s="74"/>
    </row>
    <row r="44" spans="1:27" s="1" customFormat="1">
      <c r="A44" s="33"/>
      <c r="B44" s="33"/>
      <c r="C44" s="34"/>
      <c r="D44" s="33"/>
      <c r="E44" s="88"/>
      <c r="F44" s="33"/>
      <c r="G44" s="33"/>
      <c r="H44" s="33"/>
      <c r="I44" s="88"/>
      <c r="J44" s="88"/>
      <c r="K44" s="88"/>
      <c r="L44" s="88"/>
      <c r="M44" s="88"/>
      <c r="N44" s="88"/>
      <c r="O44" s="88"/>
      <c r="P44" s="125"/>
      <c r="Q44" s="126"/>
      <c r="R44" s="33"/>
      <c r="S44" s="33"/>
      <c r="T44" s="33"/>
      <c r="U44" s="33"/>
      <c r="V44" s="33"/>
      <c r="W44" s="33"/>
      <c r="X44" s="33"/>
      <c r="Y44" s="33"/>
      <c r="Z44" s="33"/>
      <c r="AA44" s="33"/>
    </row>
    <row r="45" spans="1:27">
      <c r="E45" s="1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27"/>
    </row>
  </sheetData>
  <mergeCells count="30">
    <mergeCell ref="B35:D35"/>
    <mergeCell ref="B28:B30"/>
    <mergeCell ref="B32:B33"/>
    <mergeCell ref="A32:A33"/>
    <mergeCell ref="A28:A30"/>
    <mergeCell ref="B7:B9"/>
    <mergeCell ref="A7:A9"/>
    <mergeCell ref="A11:A13"/>
    <mergeCell ref="B15:B17"/>
    <mergeCell ref="A15:A17"/>
    <mergeCell ref="B19:B22"/>
    <mergeCell ref="A19:A22"/>
    <mergeCell ref="B11:B13"/>
    <mergeCell ref="R5:S5"/>
    <mergeCell ref="C1:M1"/>
    <mergeCell ref="C2:M2"/>
    <mergeCell ref="C3:M3"/>
    <mergeCell ref="C4:M4"/>
    <mergeCell ref="H5:H6"/>
    <mergeCell ref="I5:I6"/>
    <mergeCell ref="J5:M5"/>
    <mergeCell ref="N5:N6"/>
    <mergeCell ref="O5:O6"/>
    <mergeCell ref="Q5:Q6"/>
    <mergeCell ref="P5:P6"/>
    <mergeCell ref="A5:A6"/>
    <mergeCell ref="B5:B6"/>
    <mergeCell ref="C5:C6"/>
    <mergeCell ref="D5:D6"/>
    <mergeCell ref="E5:G5"/>
  </mergeCells>
  <pageMargins left="0.98425196850393704" right="0.19685039370078741" top="0.19685039370078741" bottom="0.19685039370078741" header="0" footer="0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Y135"/>
  <sheetViews>
    <sheetView view="pageBreakPreview" topLeftCell="A8" zoomScale="80" zoomScaleNormal="82" zoomScaleSheetLayoutView="80" workbookViewId="0">
      <selection activeCell="B93" sqref="B93:B100"/>
    </sheetView>
  </sheetViews>
  <sheetFormatPr defaultRowHeight="12.75"/>
  <cols>
    <col min="1" max="1" width="5.7109375" style="14" customWidth="1"/>
    <col min="2" max="2" width="24.85546875" style="3" customWidth="1"/>
    <col min="3" max="3" width="48.28515625" style="3" customWidth="1"/>
    <col min="4" max="4" width="11.5703125" style="3" customWidth="1"/>
    <col min="5" max="5" width="39.5703125" style="3" customWidth="1"/>
    <col min="6" max="6" width="14.7109375" style="3" customWidth="1"/>
    <col min="7" max="7" width="11" style="3" customWidth="1"/>
    <col min="8" max="8" width="9.28515625" style="3" customWidth="1"/>
    <col min="9" max="9" width="11.140625" style="3" customWidth="1"/>
    <col min="10" max="10" width="10.42578125" style="3" customWidth="1"/>
    <col min="11" max="11" width="9.140625" style="3" customWidth="1"/>
    <col min="12" max="12" width="13.28515625" style="3" customWidth="1"/>
    <col min="13" max="13" width="11.5703125" style="3" customWidth="1"/>
    <col min="14" max="14" width="11.7109375" style="3" customWidth="1"/>
    <col min="15" max="15" width="6" style="3" customWidth="1"/>
    <col min="16" max="16" width="9.42578125" style="3" customWidth="1"/>
    <col min="17" max="17" width="10.85546875" style="3" customWidth="1"/>
    <col min="18" max="18" width="11.28515625" style="3" customWidth="1"/>
    <col min="19" max="19" width="4.7109375" style="3" hidden="1" customWidth="1"/>
    <col min="20" max="20" width="9.7109375" style="3" customWidth="1"/>
    <col min="21" max="21" width="12.7109375" style="3" customWidth="1"/>
    <col min="22" max="22" width="14.42578125" style="3" customWidth="1"/>
    <col min="23" max="16384" width="9.140625" style="3"/>
  </cols>
  <sheetData>
    <row r="1" spans="1:32" s="5" customFormat="1" ht="15.75">
      <c r="A1" s="91" t="s">
        <v>0</v>
      </c>
      <c r="B1" s="92"/>
      <c r="C1" s="92"/>
      <c r="D1" s="92"/>
      <c r="E1" s="93"/>
      <c r="F1" s="93"/>
      <c r="G1" s="93"/>
      <c r="H1" s="93"/>
      <c r="I1" s="93"/>
      <c r="J1" s="93"/>
      <c r="K1" s="93"/>
      <c r="L1" s="93"/>
      <c r="M1" s="93"/>
      <c r="N1" s="92" t="s">
        <v>1</v>
      </c>
      <c r="O1" s="92"/>
      <c r="P1" s="92"/>
      <c r="Q1" s="92"/>
      <c r="R1" s="92"/>
      <c r="S1" s="92"/>
      <c r="T1" s="92"/>
      <c r="U1" s="93"/>
      <c r="V1" s="93"/>
      <c r="W1" s="93"/>
      <c r="X1" s="6"/>
      <c r="Y1" s="35"/>
      <c r="Z1" s="35"/>
      <c r="AA1" s="35"/>
      <c r="AB1" s="35"/>
      <c r="AC1" s="35"/>
      <c r="AD1" s="35"/>
      <c r="AE1" s="35"/>
      <c r="AF1" s="35"/>
    </row>
    <row r="2" spans="1:32" s="5" customFormat="1" ht="15.75">
      <c r="A2" s="91" t="s">
        <v>2</v>
      </c>
      <c r="B2" s="92"/>
      <c r="C2" s="92"/>
      <c r="D2" s="92"/>
      <c r="E2" s="93"/>
      <c r="F2" s="93"/>
      <c r="G2" s="93"/>
      <c r="H2" s="93"/>
      <c r="I2" s="93"/>
      <c r="J2" s="93"/>
      <c r="K2" s="93"/>
      <c r="L2" s="93"/>
      <c r="M2" s="93"/>
      <c r="N2" s="92" t="s">
        <v>3</v>
      </c>
      <c r="O2" s="92"/>
      <c r="P2" s="92"/>
      <c r="Q2" s="92"/>
      <c r="R2" s="92"/>
      <c r="S2" s="92"/>
      <c r="T2" s="92"/>
      <c r="U2" s="93"/>
      <c r="V2" s="93"/>
      <c r="W2" s="93"/>
      <c r="X2" s="6"/>
      <c r="Y2" s="35"/>
      <c r="Z2" s="35"/>
      <c r="AA2" s="35"/>
      <c r="AB2" s="35"/>
      <c r="AC2" s="35"/>
      <c r="AD2" s="35"/>
      <c r="AE2" s="35"/>
      <c r="AF2" s="35"/>
    </row>
    <row r="3" spans="1:32" s="5" customFormat="1" ht="15.75">
      <c r="A3" s="91"/>
      <c r="B3" s="92"/>
      <c r="C3" s="92"/>
      <c r="D3" s="92"/>
      <c r="E3" s="93"/>
      <c r="F3" s="93"/>
      <c r="G3" s="93"/>
      <c r="H3" s="93"/>
      <c r="I3" s="93"/>
      <c r="J3" s="93"/>
      <c r="K3" s="93"/>
      <c r="L3" s="93"/>
      <c r="M3" s="93"/>
      <c r="N3" s="91" t="s">
        <v>4</v>
      </c>
      <c r="O3" s="91"/>
      <c r="P3" s="91"/>
      <c r="Q3" s="91"/>
      <c r="R3" s="91"/>
      <c r="S3" s="91"/>
      <c r="T3" s="91"/>
      <c r="U3" s="93"/>
      <c r="V3" s="93"/>
      <c r="W3" s="93"/>
      <c r="X3" s="6"/>
      <c r="Y3" s="35"/>
      <c r="Z3" s="35"/>
      <c r="AA3" s="35"/>
      <c r="AB3" s="35"/>
      <c r="AC3" s="35"/>
      <c r="AD3" s="35"/>
      <c r="AE3" s="35"/>
      <c r="AF3" s="35"/>
    </row>
    <row r="4" spans="1:32" s="5" customFormat="1" ht="15.75">
      <c r="A4" s="91" t="s">
        <v>5</v>
      </c>
      <c r="B4" s="92"/>
      <c r="C4" s="92" t="s">
        <v>6</v>
      </c>
      <c r="D4" s="92"/>
      <c r="E4" s="327" t="s">
        <v>96</v>
      </c>
      <c r="F4" s="327"/>
      <c r="G4" s="327"/>
      <c r="H4" s="327"/>
      <c r="I4" s="327"/>
      <c r="J4" s="327"/>
      <c r="K4" s="327"/>
      <c r="L4" s="327"/>
      <c r="M4" s="93"/>
      <c r="N4" s="92" t="s">
        <v>72</v>
      </c>
      <c r="O4" s="92"/>
      <c r="P4" s="92"/>
      <c r="Q4" s="92"/>
      <c r="R4" s="92"/>
      <c r="S4" s="92"/>
      <c r="T4" s="92"/>
      <c r="U4" s="93"/>
      <c r="V4" s="93"/>
      <c r="W4" s="93"/>
      <c r="X4" s="6"/>
      <c r="Y4" s="35"/>
      <c r="Z4" s="35"/>
      <c r="AA4" s="35"/>
      <c r="AB4" s="35"/>
      <c r="AC4" s="35"/>
      <c r="AD4" s="35"/>
      <c r="AE4" s="35"/>
      <c r="AF4" s="35"/>
    </row>
    <row r="5" spans="1:32" s="5" customFormat="1" ht="15.75">
      <c r="A5" s="91"/>
      <c r="B5" s="92"/>
      <c r="C5" s="92"/>
      <c r="D5" s="92"/>
      <c r="E5" s="328" t="s">
        <v>97</v>
      </c>
      <c r="F5" s="328"/>
      <c r="G5" s="328"/>
      <c r="H5" s="328"/>
      <c r="I5" s="328"/>
      <c r="J5" s="328"/>
      <c r="K5" s="328"/>
      <c r="L5" s="328"/>
      <c r="M5" s="328"/>
      <c r="N5" s="93"/>
      <c r="O5" s="93"/>
      <c r="P5" s="93"/>
      <c r="Q5" s="93"/>
      <c r="R5" s="93"/>
      <c r="S5" s="93"/>
      <c r="T5" s="93"/>
      <c r="U5" s="93"/>
      <c r="V5" s="93"/>
      <c r="W5" s="93"/>
      <c r="X5" s="6"/>
      <c r="Y5" s="35"/>
      <c r="Z5" s="35"/>
      <c r="AA5" s="35"/>
      <c r="AB5" s="35"/>
      <c r="AC5" s="35"/>
      <c r="AD5" s="35"/>
      <c r="AE5" s="35"/>
      <c r="AF5" s="35"/>
    </row>
    <row r="6" spans="1:32" s="5" customFormat="1" ht="15">
      <c r="A6" s="94"/>
      <c r="B6" s="93"/>
      <c r="C6" s="93"/>
      <c r="D6" s="93"/>
      <c r="E6" s="329" t="s">
        <v>125</v>
      </c>
      <c r="F6" s="329"/>
      <c r="G6" s="329"/>
      <c r="H6" s="329"/>
      <c r="I6" s="329"/>
      <c r="J6" s="329"/>
      <c r="K6" s="329"/>
      <c r="L6" s="329"/>
      <c r="M6" s="329"/>
      <c r="N6" s="93"/>
      <c r="O6" s="93"/>
      <c r="P6" s="93"/>
      <c r="Q6" s="93"/>
      <c r="R6" s="93"/>
      <c r="S6" s="93"/>
      <c r="T6" s="93"/>
      <c r="U6" s="93"/>
      <c r="V6" s="93"/>
      <c r="W6" s="93"/>
      <c r="X6" s="6"/>
      <c r="Y6" s="35"/>
      <c r="Z6" s="35"/>
      <c r="AA6" s="35"/>
      <c r="AB6" s="35"/>
      <c r="AC6" s="35"/>
      <c r="AD6" s="35"/>
      <c r="AE6" s="35"/>
      <c r="AF6" s="35"/>
    </row>
    <row r="7" spans="1:32" s="5" customFormat="1" ht="15">
      <c r="A7" s="94"/>
      <c r="B7" s="93"/>
      <c r="C7" s="93"/>
      <c r="D7" s="93"/>
      <c r="E7" s="329" t="s">
        <v>7</v>
      </c>
      <c r="F7" s="329"/>
      <c r="G7" s="329"/>
      <c r="H7" s="329"/>
      <c r="I7" s="329"/>
      <c r="J7" s="329"/>
      <c r="K7" s="329"/>
      <c r="L7" s="329"/>
      <c r="M7" s="329"/>
      <c r="N7" s="93"/>
      <c r="O7" s="93"/>
      <c r="P7" s="93"/>
      <c r="Q7" s="93"/>
      <c r="R7" s="93"/>
      <c r="S7" s="93"/>
      <c r="T7" s="93"/>
      <c r="U7" s="93"/>
      <c r="V7" s="93"/>
      <c r="W7" s="93"/>
      <c r="X7" s="6"/>
      <c r="Y7" s="35"/>
      <c r="Z7" s="35"/>
      <c r="AA7" s="35"/>
      <c r="AB7" s="35"/>
      <c r="AC7" s="35"/>
      <c r="AD7" s="35"/>
      <c r="AE7" s="35"/>
      <c r="AF7" s="35"/>
    </row>
    <row r="8" spans="1:32" s="5" customFormat="1" ht="15">
      <c r="A8" s="94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 t="s">
        <v>98</v>
      </c>
      <c r="R8" s="93"/>
      <c r="S8" s="93"/>
      <c r="T8" s="93"/>
      <c r="U8" s="93"/>
      <c r="V8" s="93"/>
      <c r="W8" s="93"/>
      <c r="X8" s="6"/>
      <c r="Y8" s="35"/>
      <c r="Z8" s="35"/>
      <c r="AA8" s="35"/>
      <c r="AB8" s="35"/>
      <c r="AC8" s="35"/>
      <c r="AD8" s="35"/>
      <c r="AE8" s="35"/>
      <c r="AF8" s="35"/>
    </row>
    <row r="9" spans="1:32" s="5" customFormat="1" ht="15">
      <c r="A9" s="94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 t="s">
        <v>139</v>
      </c>
      <c r="R9" s="93"/>
      <c r="S9" s="93"/>
      <c r="T9" s="93"/>
      <c r="U9" s="93"/>
      <c r="V9" s="93"/>
      <c r="W9" s="93"/>
      <c r="X9" s="6"/>
      <c r="Y9" s="35"/>
      <c r="Z9" s="35"/>
      <c r="AA9" s="35"/>
      <c r="AB9" s="35"/>
      <c r="AC9" s="35"/>
      <c r="AD9" s="35"/>
      <c r="AE9" s="35"/>
      <c r="AF9" s="35"/>
    </row>
    <row r="10" spans="1:32" s="5" customFormat="1" ht="15">
      <c r="A10" s="94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 t="s">
        <v>99</v>
      </c>
      <c r="R10" s="93"/>
      <c r="S10" s="93"/>
      <c r="T10" s="93" t="s">
        <v>177</v>
      </c>
      <c r="U10" s="93"/>
      <c r="V10" s="93"/>
      <c r="W10" s="93"/>
      <c r="X10" s="6"/>
      <c r="Y10" s="35"/>
      <c r="Z10" s="35"/>
      <c r="AA10" s="35"/>
      <c r="AB10" s="35"/>
      <c r="AC10" s="35"/>
      <c r="AD10" s="35"/>
      <c r="AE10" s="35"/>
      <c r="AF10" s="35"/>
    </row>
    <row r="11" spans="1:32" s="5" customFormat="1" ht="15">
      <c r="A11" s="94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 t="s">
        <v>101</v>
      </c>
      <c r="R11" s="93"/>
      <c r="S11" s="93"/>
      <c r="T11" s="93">
        <v>1</v>
      </c>
      <c r="U11" s="93"/>
      <c r="V11" s="93"/>
      <c r="W11" s="93"/>
      <c r="X11" s="6"/>
      <c r="Y11" s="35"/>
      <c r="Z11" s="35"/>
      <c r="AA11" s="35"/>
      <c r="AB11" s="35"/>
      <c r="AC11" s="35"/>
      <c r="AD11" s="35"/>
      <c r="AE11" s="35"/>
      <c r="AF11" s="35"/>
    </row>
    <row r="12" spans="1:32" s="5" customFormat="1" ht="15">
      <c r="A12" s="94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 t="s">
        <v>102</v>
      </c>
      <c r="R12" s="93"/>
      <c r="S12" s="93"/>
      <c r="T12" s="93">
        <v>15</v>
      </c>
      <c r="U12" s="93" t="s">
        <v>103</v>
      </c>
      <c r="V12" s="93"/>
      <c r="W12" s="93"/>
      <c r="X12" s="6"/>
      <c r="Y12" s="35"/>
      <c r="Z12" s="35"/>
      <c r="AA12" s="35"/>
      <c r="AB12" s="35"/>
      <c r="AC12" s="35"/>
      <c r="AD12" s="35"/>
      <c r="AE12" s="35"/>
      <c r="AF12" s="35"/>
    </row>
    <row r="13" spans="1:32" s="5" customFormat="1" ht="15">
      <c r="A13" s="94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 t="s">
        <v>104</v>
      </c>
      <c r="R13" s="93"/>
      <c r="S13" s="93"/>
      <c r="T13" s="93">
        <v>0</v>
      </c>
      <c r="U13" s="93">
        <f>T13*100/T12</f>
        <v>0</v>
      </c>
      <c r="V13" s="93" t="s">
        <v>17</v>
      </c>
      <c r="W13" s="93"/>
      <c r="X13" s="6"/>
      <c r="Y13" s="35"/>
      <c r="Z13" s="35"/>
      <c r="AA13" s="35"/>
      <c r="AB13" s="35"/>
      <c r="AC13" s="35"/>
      <c r="AD13" s="35"/>
      <c r="AE13" s="35"/>
      <c r="AF13" s="35"/>
    </row>
    <row r="14" spans="1:32" s="5" customFormat="1" ht="15">
      <c r="A14" s="94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 t="s">
        <v>105</v>
      </c>
      <c r="R14" s="93"/>
      <c r="S14" s="93"/>
      <c r="T14" s="93">
        <v>15</v>
      </c>
      <c r="U14" s="93">
        <f>T14*100/T12</f>
        <v>100</v>
      </c>
      <c r="V14" s="93" t="s">
        <v>17</v>
      </c>
      <c r="W14" s="93"/>
      <c r="X14" s="6"/>
      <c r="Y14" s="35"/>
      <c r="Z14" s="35"/>
      <c r="AA14" s="35"/>
      <c r="AB14" s="35"/>
      <c r="AC14" s="35"/>
      <c r="AD14" s="35"/>
      <c r="AE14" s="35"/>
      <c r="AF14" s="35"/>
    </row>
    <row r="15" spans="1:32" s="5" customFormat="1" ht="15">
      <c r="A15" s="94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 t="s">
        <v>106</v>
      </c>
      <c r="R15" s="93"/>
      <c r="S15" s="93"/>
      <c r="T15" s="93">
        <f>K32</f>
        <v>34.65</v>
      </c>
      <c r="U15" s="93"/>
      <c r="V15" s="93"/>
      <c r="W15" s="93"/>
      <c r="X15" s="6"/>
      <c r="Y15" s="35"/>
      <c r="Z15" s="35"/>
      <c r="AA15" s="35"/>
      <c r="AB15" s="35"/>
      <c r="AC15" s="35"/>
      <c r="AD15" s="35"/>
      <c r="AE15" s="35"/>
      <c r="AF15" s="35"/>
    </row>
    <row r="16" spans="1:32" s="5" customFormat="1" ht="15">
      <c r="A16" s="94"/>
      <c r="B16" s="93" t="s">
        <v>176</v>
      </c>
      <c r="C16" s="93" t="s">
        <v>185</v>
      </c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6"/>
      <c r="Y16" s="35"/>
      <c r="Z16" s="35"/>
      <c r="AA16" s="35"/>
      <c r="AB16" s="35"/>
      <c r="AC16" s="35"/>
      <c r="AD16" s="35"/>
      <c r="AE16" s="35"/>
      <c r="AF16" s="35"/>
    </row>
    <row r="17" spans="1:32" s="6" customFormat="1" ht="46.5" customHeight="1">
      <c r="A17" s="330" t="s">
        <v>108</v>
      </c>
      <c r="B17" s="333" t="s">
        <v>109</v>
      </c>
      <c r="C17" s="333" t="s">
        <v>110</v>
      </c>
      <c r="D17" s="333" t="s">
        <v>111</v>
      </c>
      <c r="E17" s="333" t="s">
        <v>10</v>
      </c>
      <c r="F17" s="333" t="s">
        <v>112</v>
      </c>
      <c r="G17" s="333" t="s">
        <v>113</v>
      </c>
      <c r="H17" s="333" t="s">
        <v>114</v>
      </c>
      <c r="I17" s="333" t="s">
        <v>115</v>
      </c>
      <c r="J17" s="333" t="s">
        <v>11</v>
      </c>
      <c r="K17" s="333" t="s">
        <v>116</v>
      </c>
      <c r="L17" s="333" t="s">
        <v>12</v>
      </c>
      <c r="M17" s="339" t="s">
        <v>117</v>
      </c>
      <c r="N17" s="340"/>
      <c r="O17" s="340"/>
      <c r="P17" s="340"/>
      <c r="Q17" s="340"/>
      <c r="R17" s="340"/>
      <c r="S17" s="340"/>
      <c r="T17" s="341"/>
      <c r="U17" s="333" t="s">
        <v>118</v>
      </c>
      <c r="V17" s="333" t="s">
        <v>119</v>
      </c>
      <c r="W17" s="93"/>
      <c r="Y17" s="35"/>
      <c r="Z17" s="35"/>
      <c r="AA17" s="35"/>
      <c r="AB17" s="35"/>
      <c r="AC17" s="35"/>
      <c r="AD17" s="35"/>
      <c r="AE17" s="35"/>
      <c r="AF17" s="35"/>
    </row>
    <row r="18" spans="1:32" s="6" customFormat="1" ht="25.5" customHeight="1">
      <c r="A18" s="331"/>
      <c r="B18" s="334"/>
      <c r="C18" s="334"/>
      <c r="D18" s="334"/>
      <c r="E18" s="334"/>
      <c r="F18" s="334"/>
      <c r="G18" s="334"/>
      <c r="H18" s="334"/>
      <c r="I18" s="334"/>
      <c r="J18" s="334"/>
      <c r="K18" s="334"/>
      <c r="L18" s="334"/>
      <c r="M18" s="333" t="s">
        <v>120</v>
      </c>
      <c r="N18" s="333" t="s">
        <v>15</v>
      </c>
      <c r="O18" s="339" t="s">
        <v>16</v>
      </c>
      <c r="P18" s="340"/>
      <c r="Q18" s="341"/>
      <c r="R18" s="333"/>
      <c r="S18" s="333"/>
      <c r="T18" s="333"/>
      <c r="U18" s="334"/>
      <c r="V18" s="334"/>
      <c r="W18" s="93"/>
      <c r="Y18" s="35"/>
      <c r="Z18" s="35"/>
      <c r="AA18" s="35"/>
      <c r="AB18" s="35"/>
      <c r="AC18" s="35"/>
      <c r="AD18" s="35"/>
      <c r="AE18" s="35"/>
      <c r="AF18" s="35"/>
    </row>
    <row r="19" spans="1:32" s="6" customFormat="1" ht="60.75" customHeight="1">
      <c r="A19" s="332"/>
      <c r="B19" s="335"/>
      <c r="C19" s="335"/>
      <c r="D19" s="335"/>
      <c r="E19" s="335"/>
      <c r="F19" s="335"/>
      <c r="G19" s="335"/>
      <c r="H19" s="335"/>
      <c r="I19" s="335"/>
      <c r="J19" s="335"/>
      <c r="K19" s="335"/>
      <c r="L19" s="335"/>
      <c r="M19" s="335"/>
      <c r="N19" s="335"/>
      <c r="O19" s="234" t="s">
        <v>17</v>
      </c>
      <c r="P19" s="234" t="s">
        <v>18</v>
      </c>
      <c r="Q19" s="234" t="s">
        <v>19</v>
      </c>
      <c r="R19" s="335"/>
      <c r="S19" s="335"/>
      <c r="T19" s="335"/>
      <c r="U19" s="335"/>
      <c r="V19" s="335"/>
      <c r="W19" s="93"/>
      <c r="Y19" s="35"/>
      <c r="Z19" s="35"/>
      <c r="AA19" s="35"/>
      <c r="AB19" s="35"/>
      <c r="AC19" s="35"/>
      <c r="AD19" s="35"/>
      <c r="AE19" s="35"/>
      <c r="AF19" s="35"/>
    </row>
    <row r="20" spans="1:32" s="60" customFormat="1" ht="60">
      <c r="A20" s="136">
        <v>1</v>
      </c>
      <c r="B20" s="235"/>
      <c r="C20" s="136" t="s">
        <v>293</v>
      </c>
      <c r="D20" s="136" t="s">
        <v>33</v>
      </c>
      <c r="E20" s="136" t="s">
        <v>47</v>
      </c>
      <c r="F20" s="136" t="s">
        <v>48</v>
      </c>
      <c r="G20" s="236" t="s">
        <v>85</v>
      </c>
      <c r="H20" s="237" t="s">
        <v>21</v>
      </c>
      <c r="I20" s="237">
        <v>93971</v>
      </c>
      <c r="J20" s="95">
        <f t="shared" ref="J20:J30" si="0">I20/72</f>
        <v>1305.1500000000001</v>
      </c>
      <c r="K20" s="96">
        <v>2.4</v>
      </c>
      <c r="L20" s="238">
        <f>J20*K20</f>
        <v>3132</v>
      </c>
      <c r="M20" s="136"/>
      <c r="N20" s="136"/>
      <c r="O20" s="136"/>
      <c r="P20" s="136"/>
      <c r="Q20" s="238">
        <f>17697*25%/72*P20</f>
        <v>0</v>
      </c>
      <c r="R20" s="238"/>
      <c r="S20" s="238"/>
      <c r="T20" s="238"/>
      <c r="U20" s="238">
        <f t="shared" ref="U20:U31" si="1">L20*10%</f>
        <v>313</v>
      </c>
      <c r="V20" s="238">
        <f t="shared" ref="V20:V31" si="2">M20+N20+Q20+R20+T20+U20+S20+L20</f>
        <v>3445</v>
      </c>
      <c r="W20" s="101"/>
    </row>
    <row r="21" spans="1:32" s="60" customFormat="1" ht="45.75" customHeight="1">
      <c r="A21" s="239">
        <v>2</v>
      </c>
      <c r="B21" s="236"/>
      <c r="C21" s="236" t="s">
        <v>178</v>
      </c>
      <c r="D21" s="240" t="s">
        <v>33</v>
      </c>
      <c r="E21" s="240" t="s">
        <v>37</v>
      </c>
      <c r="F21" s="240" t="s">
        <v>38</v>
      </c>
      <c r="G21" s="236" t="s">
        <v>80</v>
      </c>
      <c r="H21" s="237" t="s">
        <v>21</v>
      </c>
      <c r="I21" s="237">
        <v>93971</v>
      </c>
      <c r="J21" s="95">
        <f t="shared" si="0"/>
        <v>1305.1500000000001</v>
      </c>
      <c r="K21" s="96">
        <f>1+1</f>
        <v>2</v>
      </c>
      <c r="L21" s="238">
        <f t="shared" ref="L21:L31" si="3">J21*K21</f>
        <v>2610</v>
      </c>
      <c r="M21" s="136"/>
      <c r="N21" s="136"/>
      <c r="O21" s="136"/>
      <c r="P21" s="136"/>
      <c r="Q21" s="238">
        <f t="shared" ref="Q21" si="4">17697*25%/72*P21</f>
        <v>0</v>
      </c>
      <c r="R21" s="136"/>
      <c r="S21" s="136"/>
      <c r="T21" s="238"/>
      <c r="U21" s="238">
        <f t="shared" si="1"/>
        <v>261</v>
      </c>
      <c r="V21" s="238">
        <f t="shared" si="2"/>
        <v>2871</v>
      </c>
      <c r="W21" s="101"/>
    </row>
    <row r="22" spans="1:32" s="60" customFormat="1" ht="66.75" customHeight="1">
      <c r="A22" s="136">
        <v>3</v>
      </c>
      <c r="B22" s="241"/>
      <c r="C22" s="242" t="s">
        <v>179</v>
      </c>
      <c r="D22" s="240" t="s">
        <v>33</v>
      </c>
      <c r="E22" s="241" t="s">
        <v>35</v>
      </c>
      <c r="F22" s="241" t="s">
        <v>36</v>
      </c>
      <c r="G22" s="241" t="s">
        <v>20</v>
      </c>
      <c r="H22" s="243" t="s">
        <v>21</v>
      </c>
      <c r="I22" s="237">
        <v>90609</v>
      </c>
      <c r="J22" s="95">
        <f t="shared" si="0"/>
        <v>1258.46</v>
      </c>
      <c r="K22" s="96">
        <v>2.2000000000000002</v>
      </c>
      <c r="L22" s="238">
        <f t="shared" si="3"/>
        <v>2769</v>
      </c>
      <c r="M22" s="136"/>
      <c r="N22" s="136"/>
      <c r="O22" s="136"/>
      <c r="P22" s="136"/>
      <c r="Q22" s="238">
        <f>17697*20%/72*P22</f>
        <v>0</v>
      </c>
      <c r="R22" s="136"/>
      <c r="S22" s="136"/>
      <c r="T22" s="238"/>
      <c r="U22" s="238">
        <f t="shared" si="1"/>
        <v>277</v>
      </c>
      <c r="V22" s="238">
        <f t="shared" si="2"/>
        <v>3046</v>
      </c>
      <c r="W22" s="101"/>
    </row>
    <row r="23" spans="1:32" s="60" customFormat="1" ht="54" customHeight="1">
      <c r="A23" s="239">
        <v>4</v>
      </c>
      <c r="B23" s="244"/>
      <c r="C23" s="242" t="s">
        <v>180</v>
      </c>
      <c r="D23" s="240" t="s">
        <v>33</v>
      </c>
      <c r="E23" s="245" t="s">
        <v>121</v>
      </c>
      <c r="F23" s="246" t="s">
        <v>184</v>
      </c>
      <c r="G23" s="241" t="s">
        <v>94</v>
      </c>
      <c r="H23" s="243" t="s">
        <v>30</v>
      </c>
      <c r="I23" s="237">
        <v>79460</v>
      </c>
      <c r="J23" s="95">
        <f t="shared" si="0"/>
        <v>1103.6099999999999</v>
      </c>
      <c r="K23" s="96">
        <v>4.8</v>
      </c>
      <c r="L23" s="238">
        <f t="shared" si="3"/>
        <v>5297</v>
      </c>
      <c r="M23" s="136"/>
      <c r="N23" s="136"/>
      <c r="O23" s="136"/>
      <c r="P23" s="136"/>
      <c r="Q23" s="238">
        <f>17697*20%/72*P23</f>
        <v>0</v>
      </c>
      <c r="R23" s="136"/>
      <c r="S23" s="136"/>
      <c r="T23" s="238"/>
      <c r="U23" s="238">
        <f t="shared" si="1"/>
        <v>530</v>
      </c>
      <c r="V23" s="238">
        <f t="shared" si="2"/>
        <v>5827</v>
      </c>
      <c r="W23" s="101"/>
    </row>
    <row r="24" spans="1:32" s="60" customFormat="1" ht="105">
      <c r="A24" s="136">
        <v>5</v>
      </c>
      <c r="B24" s="240"/>
      <c r="C24" s="242" t="s">
        <v>181</v>
      </c>
      <c r="D24" s="240" t="s">
        <v>33</v>
      </c>
      <c r="E24" s="247" t="s">
        <v>26</v>
      </c>
      <c r="F24" s="240" t="s">
        <v>138</v>
      </c>
      <c r="G24" s="247" t="s">
        <v>92</v>
      </c>
      <c r="H24" s="237" t="s">
        <v>21</v>
      </c>
      <c r="I24" s="247">
        <v>84061</v>
      </c>
      <c r="J24" s="95">
        <f t="shared" si="0"/>
        <v>1167.51</v>
      </c>
      <c r="K24" s="95">
        <v>3.85</v>
      </c>
      <c r="L24" s="238">
        <f t="shared" si="3"/>
        <v>4495</v>
      </c>
      <c r="M24" s="136"/>
      <c r="N24" s="136"/>
      <c r="O24" s="136"/>
      <c r="P24" s="136"/>
      <c r="Q24" s="238">
        <f>17697*20%/72*P24</f>
        <v>0</v>
      </c>
      <c r="R24" s="136"/>
      <c r="S24" s="136"/>
      <c r="T24" s="238"/>
      <c r="U24" s="238">
        <f t="shared" si="1"/>
        <v>450</v>
      </c>
      <c r="V24" s="238">
        <f t="shared" si="2"/>
        <v>4945</v>
      </c>
      <c r="W24" s="101"/>
    </row>
    <row r="25" spans="1:32" s="60" customFormat="1" ht="45.75" customHeight="1">
      <c r="A25" s="239">
        <v>6</v>
      </c>
      <c r="B25" s="240"/>
      <c r="C25" s="242" t="s">
        <v>165</v>
      </c>
      <c r="D25" s="240" t="s">
        <v>33</v>
      </c>
      <c r="E25" s="235" t="s">
        <v>131</v>
      </c>
      <c r="F25" s="240" t="s">
        <v>132</v>
      </c>
      <c r="G25" s="247" t="s">
        <v>93</v>
      </c>
      <c r="H25" s="237" t="s">
        <v>30</v>
      </c>
      <c r="I25" s="247">
        <v>90609</v>
      </c>
      <c r="J25" s="95">
        <f t="shared" si="0"/>
        <v>1258.46</v>
      </c>
      <c r="K25" s="96">
        <v>1</v>
      </c>
      <c r="L25" s="238">
        <f t="shared" si="3"/>
        <v>1258</v>
      </c>
      <c r="M25" s="136"/>
      <c r="N25" s="136"/>
      <c r="O25" s="136"/>
      <c r="P25" s="136"/>
      <c r="Q25" s="238">
        <f t="shared" ref="Q25:Q31" si="5">17697*20%/72*P25</f>
        <v>0</v>
      </c>
      <c r="R25" s="136"/>
      <c r="S25" s="136"/>
      <c r="T25" s="238"/>
      <c r="U25" s="238">
        <f t="shared" si="1"/>
        <v>126</v>
      </c>
      <c r="V25" s="238">
        <f t="shared" si="2"/>
        <v>1384</v>
      </c>
      <c r="W25" s="101"/>
    </row>
    <row r="26" spans="1:32" s="60" customFormat="1" ht="45.75" customHeight="1">
      <c r="A26" s="136">
        <v>7</v>
      </c>
      <c r="B26" s="240"/>
      <c r="C26" s="248" t="s">
        <v>213</v>
      </c>
      <c r="D26" s="240" t="s">
        <v>33</v>
      </c>
      <c r="E26" s="240" t="s">
        <v>24</v>
      </c>
      <c r="F26" s="240" t="s">
        <v>135</v>
      </c>
      <c r="G26" s="241" t="s">
        <v>77</v>
      </c>
      <c r="H26" s="243" t="s">
        <v>21</v>
      </c>
      <c r="I26" s="243">
        <v>85653</v>
      </c>
      <c r="J26" s="95">
        <f t="shared" si="0"/>
        <v>1189.6300000000001</v>
      </c>
      <c r="K26" s="96">
        <v>1</v>
      </c>
      <c r="L26" s="238">
        <f t="shared" si="3"/>
        <v>1190</v>
      </c>
      <c r="M26" s="136"/>
      <c r="N26" s="136"/>
      <c r="O26" s="136"/>
      <c r="P26" s="96"/>
      <c r="Q26" s="238">
        <f t="shared" si="5"/>
        <v>0</v>
      </c>
      <c r="R26" s="136"/>
      <c r="S26" s="136"/>
      <c r="T26" s="238"/>
      <c r="U26" s="238">
        <f t="shared" si="1"/>
        <v>119</v>
      </c>
      <c r="V26" s="238">
        <f t="shared" si="2"/>
        <v>1309</v>
      </c>
      <c r="W26" s="101"/>
    </row>
    <row r="27" spans="1:32" s="60" customFormat="1" ht="45.75" customHeight="1">
      <c r="A27" s="239">
        <v>8</v>
      </c>
      <c r="B27" s="249"/>
      <c r="C27" s="253" t="s">
        <v>186</v>
      </c>
      <c r="D27" s="250" t="s">
        <v>33</v>
      </c>
      <c r="E27" s="248"/>
      <c r="F27" s="248"/>
      <c r="G27" s="247" t="s">
        <v>32</v>
      </c>
      <c r="H27" s="243" t="s">
        <v>30</v>
      </c>
      <c r="I27" s="243">
        <v>85653</v>
      </c>
      <c r="J27" s="95">
        <f t="shared" si="0"/>
        <v>1189.6300000000001</v>
      </c>
      <c r="K27" s="96">
        <v>2.4</v>
      </c>
      <c r="L27" s="238">
        <f t="shared" si="3"/>
        <v>2855</v>
      </c>
      <c r="M27" s="136"/>
      <c r="N27" s="136"/>
      <c r="O27" s="136"/>
      <c r="P27" s="96"/>
      <c r="Q27" s="238"/>
      <c r="R27" s="136"/>
      <c r="S27" s="136"/>
      <c r="T27" s="238"/>
      <c r="U27" s="238">
        <f t="shared" si="1"/>
        <v>286</v>
      </c>
      <c r="V27" s="238">
        <f t="shared" si="2"/>
        <v>3141</v>
      </c>
      <c r="W27" s="101"/>
    </row>
    <row r="28" spans="1:32" s="60" customFormat="1" ht="32.25" customHeight="1">
      <c r="A28" s="136">
        <v>9</v>
      </c>
      <c r="B28" s="249"/>
      <c r="C28" s="253" t="s">
        <v>162</v>
      </c>
      <c r="D28" s="250" t="s">
        <v>33</v>
      </c>
      <c r="E28" s="248"/>
      <c r="F28" s="248"/>
      <c r="G28" s="247" t="s">
        <v>32</v>
      </c>
      <c r="H28" s="243" t="s">
        <v>30</v>
      </c>
      <c r="I28" s="243">
        <v>85653</v>
      </c>
      <c r="J28" s="95">
        <f t="shared" si="0"/>
        <v>1189.6300000000001</v>
      </c>
      <c r="K28" s="96">
        <v>1</v>
      </c>
      <c r="L28" s="238">
        <f t="shared" si="3"/>
        <v>1190</v>
      </c>
      <c r="M28" s="136"/>
      <c r="N28" s="136"/>
      <c r="O28" s="136"/>
      <c r="P28" s="96"/>
      <c r="Q28" s="238"/>
      <c r="R28" s="136"/>
      <c r="S28" s="136"/>
      <c r="T28" s="238"/>
      <c r="U28" s="238">
        <f t="shared" si="1"/>
        <v>119</v>
      </c>
      <c r="V28" s="238">
        <f t="shared" si="2"/>
        <v>1309</v>
      </c>
      <c r="W28" s="101"/>
    </row>
    <row r="29" spans="1:32" s="60" customFormat="1" ht="34.5" customHeight="1">
      <c r="A29" s="239">
        <v>10</v>
      </c>
      <c r="B29" s="249"/>
      <c r="C29" s="253" t="s">
        <v>130</v>
      </c>
      <c r="D29" s="250" t="s">
        <v>33</v>
      </c>
      <c r="E29" s="248"/>
      <c r="F29" s="248"/>
      <c r="G29" s="247" t="s">
        <v>32</v>
      </c>
      <c r="H29" s="243" t="s">
        <v>30</v>
      </c>
      <c r="I29" s="243">
        <v>85653</v>
      </c>
      <c r="J29" s="95">
        <f t="shared" si="0"/>
        <v>1189.6300000000001</v>
      </c>
      <c r="K29" s="95">
        <v>4.05</v>
      </c>
      <c r="L29" s="238">
        <f t="shared" si="3"/>
        <v>4818</v>
      </c>
      <c r="M29" s="136"/>
      <c r="N29" s="136"/>
      <c r="O29" s="136"/>
      <c r="P29" s="96"/>
      <c r="Q29" s="238"/>
      <c r="R29" s="136"/>
      <c r="S29" s="136"/>
      <c r="T29" s="238"/>
      <c r="U29" s="238">
        <f t="shared" si="1"/>
        <v>482</v>
      </c>
      <c r="V29" s="238">
        <f t="shared" si="2"/>
        <v>5300</v>
      </c>
      <c r="W29" s="101"/>
    </row>
    <row r="30" spans="1:32" s="60" customFormat="1" ht="45.75" customHeight="1">
      <c r="A30" s="136">
        <v>11</v>
      </c>
      <c r="B30" s="249"/>
      <c r="C30" s="253" t="s">
        <v>187</v>
      </c>
      <c r="D30" s="250" t="s">
        <v>33</v>
      </c>
      <c r="E30" s="248"/>
      <c r="F30" s="248"/>
      <c r="G30" s="247" t="s">
        <v>32</v>
      </c>
      <c r="H30" s="243" t="s">
        <v>30</v>
      </c>
      <c r="I30" s="243">
        <v>85653</v>
      </c>
      <c r="J30" s="95">
        <f t="shared" si="0"/>
        <v>1189.6300000000001</v>
      </c>
      <c r="K30" s="96">
        <v>4</v>
      </c>
      <c r="L30" s="238">
        <f t="shared" si="3"/>
        <v>4759</v>
      </c>
      <c r="M30" s="136"/>
      <c r="N30" s="136"/>
      <c r="O30" s="136"/>
      <c r="P30" s="96"/>
      <c r="Q30" s="238"/>
      <c r="R30" s="136"/>
      <c r="S30" s="136"/>
      <c r="T30" s="238"/>
      <c r="U30" s="238">
        <f t="shared" si="1"/>
        <v>476</v>
      </c>
      <c r="V30" s="238">
        <f t="shared" si="2"/>
        <v>5235</v>
      </c>
      <c r="W30" s="101"/>
    </row>
    <row r="31" spans="1:32" s="60" customFormat="1" ht="51" customHeight="1">
      <c r="A31" s="239">
        <v>12</v>
      </c>
      <c r="B31" s="240"/>
      <c r="C31" s="251" t="s">
        <v>195</v>
      </c>
      <c r="D31" s="136" t="s">
        <v>33</v>
      </c>
      <c r="E31" s="248"/>
      <c r="F31" s="248"/>
      <c r="G31" s="247" t="s">
        <v>32</v>
      </c>
      <c r="H31" s="243" t="s">
        <v>30</v>
      </c>
      <c r="I31" s="243">
        <v>85653</v>
      </c>
      <c r="J31" s="95">
        <f t="shared" ref="J31" si="6">I31/72</f>
        <v>1189.6300000000001</v>
      </c>
      <c r="K31" s="252">
        <f>0.05+5.6+0.3</f>
        <v>5.95</v>
      </c>
      <c r="L31" s="238">
        <f t="shared" si="3"/>
        <v>7078</v>
      </c>
      <c r="M31" s="136"/>
      <c r="N31" s="136"/>
      <c r="O31" s="136"/>
      <c r="P31" s="136"/>
      <c r="Q31" s="238">
        <f t="shared" si="5"/>
        <v>0</v>
      </c>
      <c r="R31" s="136"/>
      <c r="S31" s="136"/>
      <c r="T31" s="238"/>
      <c r="U31" s="238">
        <f t="shared" si="1"/>
        <v>708</v>
      </c>
      <c r="V31" s="238">
        <f t="shared" si="2"/>
        <v>7786</v>
      </c>
      <c r="W31" s="101"/>
    </row>
    <row r="32" spans="1:32" s="11" customFormat="1" ht="15">
      <c r="A32" s="136"/>
      <c r="B32" s="135" t="s">
        <v>8</v>
      </c>
      <c r="C32" s="136"/>
      <c r="D32" s="136"/>
      <c r="E32" s="136"/>
      <c r="F32" s="136"/>
      <c r="G32" s="135"/>
      <c r="H32" s="136"/>
      <c r="I32" s="136"/>
      <c r="J32" s="95"/>
      <c r="K32" s="95">
        <f>SUM(K20:K31)</f>
        <v>34.65</v>
      </c>
      <c r="L32" s="96">
        <f>SUM(L20:L31)</f>
        <v>41451</v>
      </c>
      <c r="M32" s="96">
        <f>SUM(M20:M31)</f>
        <v>0</v>
      </c>
      <c r="N32" s="96">
        <f>SUM(N20:N31)</f>
        <v>0</v>
      </c>
      <c r="O32" s="96"/>
      <c r="P32" s="96">
        <f t="shared" ref="P32:V32" si="7">SUM(P20:P31)</f>
        <v>0</v>
      </c>
      <c r="Q32" s="96">
        <f t="shared" si="7"/>
        <v>0</v>
      </c>
      <c r="R32" s="96">
        <f t="shared" si="7"/>
        <v>0</v>
      </c>
      <c r="S32" s="96">
        <f t="shared" si="7"/>
        <v>0</v>
      </c>
      <c r="T32" s="96">
        <f t="shared" si="7"/>
        <v>0</v>
      </c>
      <c r="U32" s="96">
        <f t="shared" si="7"/>
        <v>4147</v>
      </c>
      <c r="V32" s="96">
        <f t="shared" si="7"/>
        <v>45598</v>
      </c>
      <c r="W32" s="101"/>
      <c r="X32" s="15"/>
      <c r="Y32" s="43"/>
      <c r="Z32" s="43"/>
      <c r="AA32" s="43"/>
      <c r="AB32" s="43"/>
      <c r="AC32" s="43"/>
      <c r="AD32" s="43"/>
      <c r="AE32" s="43"/>
      <c r="AF32" s="43"/>
    </row>
    <row r="33" spans="1:32" s="11" customFormat="1" ht="1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8" t="s">
        <v>123</v>
      </c>
      <c r="P33" s="98"/>
      <c r="Q33" s="98"/>
      <c r="R33" s="98"/>
      <c r="S33" s="99"/>
      <c r="T33" s="99"/>
      <c r="U33" s="137"/>
      <c r="V33" s="137"/>
      <c r="W33" s="101"/>
      <c r="X33" s="15"/>
      <c r="Y33" s="43"/>
      <c r="Z33" s="43"/>
      <c r="AA33" s="43"/>
      <c r="AB33" s="43"/>
      <c r="AC33" s="43"/>
      <c r="AD33" s="43"/>
      <c r="AE33" s="43"/>
      <c r="AF33" s="43"/>
    </row>
    <row r="34" spans="1:32" s="11" customFormat="1" ht="15">
      <c r="A34" s="97"/>
      <c r="B34" s="336"/>
      <c r="C34" s="336"/>
      <c r="D34" s="337"/>
      <c r="E34" s="337"/>
      <c r="F34" s="337"/>
      <c r="G34" s="337"/>
      <c r="H34" s="337"/>
      <c r="I34" s="337"/>
      <c r="J34" s="337"/>
      <c r="K34" s="337"/>
      <c r="L34" s="337"/>
      <c r="M34" s="337"/>
      <c r="N34" s="337"/>
      <c r="O34" s="337"/>
      <c r="P34" s="337"/>
      <c r="Q34" s="337"/>
      <c r="R34" s="139"/>
      <c r="S34" s="139"/>
      <c r="T34" s="137"/>
      <c r="U34" s="137"/>
      <c r="V34" s="137"/>
      <c r="W34" s="101"/>
      <c r="X34" s="15"/>
      <c r="Y34" s="43"/>
      <c r="Z34" s="43"/>
      <c r="AA34" s="43"/>
      <c r="AB34" s="43"/>
      <c r="AC34" s="43"/>
      <c r="AD34" s="43"/>
      <c r="AE34" s="43"/>
      <c r="AF34" s="43"/>
    </row>
    <row r="35" spans="1:32" s="11" customFormat="1" ht="15">
      <c r="A35" s="97"/>
      <c r="B35" s="336"/>
      <c r="C35" s="336"/>
      <c r="D35" s="337"/>
      <c r="E35" s="337"/>
      <c r="F35" s="337"/>
      <c r="G35" s="337"/>
      <c r="H35" s="337"/>
      <c r="I35" s="337"/>
      <c r="J35" s="337"/>
      <c r="K35" s="337"/>
      <c r="L35" s="337"/>
      <c r="M35" s="337"/>
      <c r="N35" s="337"/>
      <c r="O35" s="337"/>
      <c r="P35" s="337"/>
      <c r="Q35" s="337"/>
      <c r="R35" s="139"/>
      <c r="S35" s="139"/>
      <c r="T35" s="137"/>
      <c r="U35" s="137"/>
      <c r="V35" s="137"/>
      <c r="W35" s="101"/>
      <c r="X35" s="15"/>
      <c r="Y35" s="43"/>
      <c r="Z35" s="43"/>
      <c r="AA35" s="43"/>
      <c r="AB35" s="43"/>
      <c r="AC35" s="43"/>
      <c r="AD35" s="43"/>
      <c r="AE35" s="43"/>
      <c r="AF35" s="43"/>
    </row>
    <row r="36" spans="1:32" s="11" customFormat="1" ht="15" hidden="1">
      <c r="A36" s="97"/>
      <c r="B36" s="336"/>
      <c r="C36" s="336"/>
      <c r="D36" s="337"/>
      <c r="E36" s="337"/>
      <c r="F36" s="337"/>
      <c r="G36" s="337"/>
      <c r="H36" s="337"/>
      <c r="I36" s="337"/>
      <c r="J36" s="337"/>
      <c r="K36" s="337"/>
      <c r="L36" s="337"/>
      <c r="M36" s="337"/>
      <c r="N36" s="337"/>
      <c r="O36" s="337"/>
      <c r="P36" s="337"/>
      <c r="Q36" s="337"/>
      <c r="R36" s="139"/>
      <c r="S36" s="139"/>
      <c r="T36" s="137"/>
      <c r="U36" s="137"/>
      <c r="V36" s="137"/>
      <c r="W36" s="101"/>
      <c r="X36" s="15"/>
      <c r="Y36" s="43"/>
      <c r="Z36" s="43"/>
      <c r="AA36" s="43"/>
      <c r="AB36" s="43"/>
      <c r="AC36" s="43"/>
      <c r="AD36" s="43"/>
      <c r="AE36" s="43"/>
      <c r="AF36" s="43"/>
    </row>
    <row r="37" spans="1:32" s="11" customFormat="1" ht="15" hidden="1">
      <c r="A37" s="97"/>
      <c r="B37" s="336"/>
      <c r="C37" s="336"/>
      <c r="D37" s="336"/>
      <c r="E37" s="336"/>
      <c r="F37" s="336"/>
      <c r="G37" s="336"/>
      <c r="H37" s="336"/>
      <c r="I37" s="336"/>
      <c r="J37" s="336"/>
      <c r="K37" s="336"/>
      <c r="L37" s="336"/>
      <c r="M37" s="336"/>
      <c r="N37" s="336"/>
      <c r="O37" s="336"/>
      <c r="P37" s="336"/>
      <c r="Q37" s="336"/>
      <c r="R37" s="138"/>
      <c r="S37" s="138"/>
      <c r="T37" s="97"/>
      <c r="U37" s="137"/>
      <c r="V37" s="137"/>
      <c r="W37" s="101"/>
      <c r="X37" s="15"/>
      <c r="Y37" s="43"/>
      <c r="Z37" s="43"/>
      <c r="AA37" s="43"/>
      <c r="AB37" s="43"/>
      <c r="AC37" s="43"/>
      <c r="AD37" s="43"/>
      <c r="AE37" s="43"/>
      <c r="AF37" s="43"/>
    </row>
    <row r="38" spans="1:32" s="11" customFormat="1" ht="15" hidden="1">
      <c r="A38" s="137"/>
      <c r="B38" s="338"/>
      <c r="C38" s="338"/>
      <c r="D38" s="338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01"/>
      <c r="X38" s="15"/>
      <c r="Y38" s="43"/>
      <c r="Z38" s="43"/>
      <c r="AA38" s="43"/>
      <c r="AB38" s="43"/>
      <c r="AC38" s="43"/>
      <c r="AD38" s="43"/>
      <c r="AE38" s="43"/>
      <c r="AF38" s="43"/>
    </row>
    <row r="39" spans="1:32" s="11" customFormat="1" ht="15" hidden="1">
      <c r="A39" s="137"/>
      <c r="B39" s="338"/>
      <c r="C39" s="338"/>
      <c r="D39" s="338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01"/>
      <c r="X39" s="15"/>
      <c r="Y39" s="43"/>
      <c r="Z39" s="43"/>
      <c r="AA39" s="43"/>
      <c r="AB39" s="43"/>
      <c r="AC39" s="43"/>
      <c r="AD39" s="43"/>
      <c r="AE39" s="43"/>
      <c r="AF39" s="43"/>
    </row>
    <row r="40" spans="1:32" s="11" customFormat="1" ht="15">
      <c r="A40" s="137"/>
      <c r="B40" s="338"/>
      <c r="C40" s="338"/>
      <c r="D40" s="338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01"/>
      <c r="X40" s="15"/>
      <c r="Y40" s="43"/>
      <c r="Z40" s="43"/>
      <c r="AA40" s="43"/>
      <c r="AB40" s="43"/>
      <c r="AC40" s="43"/>
      <c r="AD40" s="43"/>
      <c r="AE40" s="43"/>
      <c r="AF40" s="43"/>
    </row>
    <row r="41" spans="1:32" s="11" customFormat="1" ht="15.75">
      <c r="A41" s="100" t="s">
        <v>0</v>
      </c>
      <c r="B41" s="100"/>
      <c r="C41" s="100"/>
      <c r="D41" s="100"/>
      <c r="E41" s="101"/>
      <c r="F41" s="101"/>
      <c r="G41" s="101"/>
      <c r="H41" s="101"/>
      <c r="I41" s="101"/>
      <c r="J41" s="101"/>
      <c r="K41" s="101"/>
      <c r="L41" s="101"/>
      <c r="M41" s="101"/>
      <c r="N41" s="92" t="s">
        <v>1</v>
      </c>
      <c r="O41" s="92"/>
      <c r="P41" s="92"/>
      <c r="Q41" s="92"/>
      <c r="R41" s="92"/>
      <c r="S41" s="92"/>
      <c r="T41" s="92"/>
      <c r="U41" s="93"/>
      <c r="V41" s="93"/>
      <c r="W41" s="101"/>
      <c r="X41" s="15"/>
      <c r="Y41" s="43"/>
      <c r="Z41" s="43"/>
      <c r="AA41" s="43"/>
      <c r="AB41" s="43"/>
      <c r="AC41" s="43"/>
      <c r="AD41" s="43"/>
      <c r="AE41" s="43"/>
      <c r="AF41" s="43"/>
    </row>
    <row r="42" spans="1:32" s="11" customFormat="1" ht="15.75">
      <c r="A42" s="100" t="s">
        <v>2</v>
      </c>
      <c r="B42" s="100"/>
      <c r="C42" s="100"/>
      <c r="D42" s="100"/>
      <c r="E42" s="101"/>
      <c r="F42" s="101"/>
      <c r="G42" s="101"/>
      <c r="H42" s="101"/>
      <c r="I42" s="101"/>
      <c r="J42" s="101"/>
      <c r="K42" s="101"/>
      <c r="L42" s="101"/>
      <c r="M42" s="101"/>
      <c r="N42" s="92" t="s">
        <v>3</v>
      </c>
      <c r="O42" s="92"/>
      <c r="P42" s="92"/>
      <c r="Q42" s="92"/>
      <c r="R42" s="92"/>
      <c r="S42" s="92"/>
      <c r="T42" s="92"/>
      <c r="U42" s="93"/>
      <c r="V42" s="93"/>
      <c r="W42" s="101"/>
      <c r="X42" s="15"/>
      <c r="Y42" s="43"/>
      <c r="Z42" s="43"/>
      <c r="AA42" s="43"/>
      <c r="AB42" s="43"/>
      <c r="AC42" s="43"/>
      <c r="AD42" s="43"/>
      <c r="AE42" s="43"/>
      <c r="AF42" s="43"/>
    </row>
    <row r="43" spans="1:32" s="11" customFormat="1" ht="15.75">
      <c r="A43" s="100"/>
      <c r="B43" s="100"/>
      <c r="C43" s="100"/>
      <c r="D43" s="100"/>
      <c r="E43" s="101"/>
      <c r="F43" s="101"/>
      <c r="G43" s="101"/>
      <c r="H43" s="101"/>
      <c r="I43" s="101"/>
      <c r="J43" s="101"/>
      <c r="K43" s="101"/>
      <c r="L43" s="101"/>
      <c r="M43" s="101"/>
      <c r="N43" s="91" t="s">
        <v>4</v>
      </c>
      <c r="O43" s="91"/>
      <c r="P43" s="91"/>
      <c r="Q43" s="91"/>
      <c r="R43" s="91"/>
      <c r="S43" s="91"/>
      <c r="T43" s="91"/>
      <c r="U43" s="93"/>
      <c r="V43" s="93"/>
      <c r="W43" s="101"/>
      <c r="X43" s="15"/>
      <c r="Y43" s="43"/>
      <c r="Z43" s="43"/>
      <c r="AA43" s="43"/>
      <c r="AB43" s="43"/>
      <c r="AC43" s="43"/>
      <c r="AD43" s="43"/>
      <c r="AE43" s="43"/>
      <c r="AF43" s="43"/>
    </row>
    <row r="44" spans="1:32" s="11" customFormat="1" ht="15.75">
      <c r="A44" s="100" t="s">
        <v>5</v>
      </c>
      <c r="B44" s="100"/>
      <c r="C44" s="100" t="s">
        <v>6</v>
      </c>
      <c r="D44" s="100"/>
      <c r="E44" s="327" t="s">
        <v>96</v>
      </c>
      <c r="F44" s="327"/>
      <c r="G44" s="327"/>
      <c r="H44" s="327"/>
      <c r="I44" s="327"/>
      <c r="J44" s="327"/>
      <c r="K44" s="327"/>
      <c r="L44" s="327"/>
      <c r="M44" s="93"/>
      <c r="N44" s="92" t="s">
        <v>72</v>
      </c>
      <c r="O44" s="92"/>
      <c r="P44" s="92"/>
      <c r="Q44" s="92"/>
      <c r="R44" s="92"/>
      <c r="S44" s="92"/>
      <c r="T44" s="92"/>
      <c r="U44" s="93"/>
      <c r="V44" s="93"/>
      <c r="W44" s="101"/>
      <c r="X44" s="15"/>
      <c r="Y44" s="43"/>
      <c r="Z44" s="43"/>
      <c r="AA44" s="43"/>
      <c r="AB44" s="43"/>
      <c r="AC44" s="43"/>
      <c r="AD44" s="43"/>
      <c r="AE44" s="43"/>
      <c r="AF44" s="43"/>
    </row>
    <row r="45" spans="1:32" s="11" customFormat="1" ht="15.75">
      <c r="A45" s="100"/>
      <c r="B45" s="100"/>
      <c r="C45" s="100"/>
      <c r="D45" s="100"/>
      <c r="E45" s="328" t="s">
        <v>97</v>
      </c>
      <c r="F45" s="328"/>
      <c r="G45" s="328"/>
      <c r="H45" s="328"/>
      <c r="I45" s="328"/>
      <c r="J45" s="328"/>
      <c r="K45" s="328"/>
      <c r="L45" s="328"/>
      <c r="M45" s="328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5"/>
      <c r="Y45" s="43"/>
      <c r="Z45" s="43"/>
      <c r="AA45" s="43"/>
      <c r="AB45" s="43"/>
      <c r="AC45" s="43"/>
      <c r="AD45" s="43"/>
      <c r="AE45" s="43"/>
      <c r="AF45" s="43"/>
    </row>
    <row r="46" spans="1:32" s="11" customFormat="1" ht="15">
      <c r="A46" s="101"/>
      <c r="B46" s="101"/>
      <c r="C46" s="101"/>
      <c r="D46" s="101"/>
      <c r="E46" s="329" t="s">
        <v>125</v>
      </c>
      <c r="F46" s="329"/>
      <c r="G46" s="329"/>
      <c r="H46" s="329"/>
      <c r="I46" s="329"/>
      <c r="J46" s="329"/>
      <c r="K46" s="329"/>
      <c r="L46" s="329"/>
      <c r="M46" s="329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5"/>
      <c r="Y46" s="43"/>
      <c r="Z46" s="43"/>
      <c r="AA46" s="43"/>
      <c r="AB46" s="43"/>
      <c r="AC46" s="43"/>
      <c r="AD46" s="43"/>
      <c r="AE46" s="43"/>
      <c r="AF46" s="43"/>
    </row>
    <row r="47" spans="1:32" s="11" customFormat="1" ht="15">
      <c r="A47" s="101"/>
      <c r="B47" s="101"/>
      <c r="C47" s="101"/>
      <c r="D47" s="101"/>
      <c r="E47" s="329" t="s">
        <v>7</v>
      </c>
      <c r="F47" s="329"/>
      <c r="G47" s="329"/>
      <c r="H47" s="329"/>
      <c r="I47" s="329"/>
      <c r="J47" s="329"/>
      <c r="K47" s="329"/>
      <c r="L47" s="329"/>
      <c r="M47" s="329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5"/>
      <c r="Y47" s="43"/>
      <c r="Z47" s="43"/>
      <c r="AA47" s="43"/>
      <c r="AB47" s="43"/>
      <c r="AC47" s="43"/>
      <c r="AD47" s="43"/>
      <c r="AE47" s="43"/>
      <c r="AF47" s="43"/>
    </row>
    <row r="48" spans="1:32" s="11" customFormat="1" ht="15">
      <c r="A48" s="101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 t="s">
        <v>98</v>
      </c>
      <c r="R48" s="101"/>
      <c r="S48" s="101"/>
      <c r="T48" s="101"/>
      <c r="U48" s="101"/>
      <c r="V48" s="101"/>
      <c r="W48" s="101"/>
      <c r="X48" s="15"/>
      <c r="Y48" s="43"/>
      <c r="Z48" s="43"/>
      <c r="AA48" s="43"/>
      <c r="AB48" s="43"/>
      <c r="AC48" s="43"/>
      <c r="AD48" s="43"/>
      <c r="AE48" s="43"/>
      <c r="AF48" s="43"/>
    </row>
    <row r="49" spans="1:32" s="11" customFormat="1" ht="15">
      <c r="A49" s="101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 t="s">
        <v>139</v>
      </c>
      <c r="R49" s="101"/>
      <c r="S49" s="101"/>
      <c r="T49" s="101"/>
      <c r="U49" s="101"/>
      <c r="V49" s="101"/>
      <c r="W49" s="101"/>
      <c r="X49" s="15"/>
      <c r="Y49" s="43"/>
      <c r="Z49" s="43"/>
      <c r="AA49" s="43"/>
      <c r="AB49" s="43"/>
      <c r="AC49" s="43"/>
      <c r="AD49" s="43"/>
      <c r="AE49" s="43"/>
      <c r="AF49" s="43"/>
    </row>
    <row r="50" spans="1:32" s="11" customFormat="1" ht="15">
      <c r="A50" s="101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 t="s">
        <v>99</v>
      </c>
      <c r="R50" s="101"/>
      <c r="S50" s="101"/>
      <c r="T50" s="101" t="s">
        <v>177</v>
      </c>
      <c r="U50" s="101"/>
      <c r="V50" s="101"/>
      <c r="W50" s="101"/>
      <c r="X50" s="15"/>
      <c r="Y50" s="43"/>
      <c r="Z50" s="43"/>
      <c r="AA50" s="43"/>
      <c r="AB50" s="43"/>
      <c r="AC50" s="43"/>
      <c r="AD50" s="43"/>
      <c r="AE50" s="43"/>
      <c r="AF50" s="43"/>
    </row>
    <row r="51" spans="1:32" s="11" customFormat="1" ht="15">
      <c r="A51" s="101"/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 t="s">
        <v>101</v>
      </c>
      <c r="R51" s="101"/>
      <c r="S51" s="101"/>
      <c r="T51" s="101">
        <v>1</v>
      </c>
      <c r="U51" s="101"/>
      <c r="V51" s="101"/>
      <c r="W51" s="101"/>
      <c r="X51" s="15"/>
      <c r="Y51" s="43"/>
      <c r="Z51" s="43"/>
      <c r="AA51" s="43"/>
      <c r="AB51" s="43"/>
      <c r="AC51" s="43"/>
      <c r="AD51" s="43"/>
      <c r="AE51" s="43"/>
      <c r="AF51" s="43"/>
    </row>
    <row r="52" spans="1:32" s="11" customFormat="1" ht="15">
      <c r="A52" s="101"/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 t="s">
        <v>102</v>
      </c>
      <c r="R52" s="101"/>
      <c r="S52" s="101"/>
      <c r="T52" s="101">
        <v>15</v>
      </c>
      <c r="U52" s="101" t="s">
        <v>103</v>
      </c>
      <c r="V52" s="101"/>
      <c r="W52" s="101"/>
      <c r="X52" s="15"/>
      <c r="Y52" s="43"/>
      <c r="Z52" s="43"/>
      <c r="AA52" s="43"/>
      <c r="AB52" s="43"/>
      <c r="AC52" s="43"/>
      <c r="AD52" s="43"/>
      <c r="AE52" s="43"/>
      <c r="AF52" s="43"/>
    </row>
    <row r="53" spans="1:32" s="11" customFormat="1" ht="15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 t="s">
        <v>104</v>
      </c>
      <c r="R53" s="101"/>
      <c r="S53" s="101"/>
      <c r="T53" s="101">
        <v>0</v>
      </c>
      <c r="U53" s="103">
        <f>T53*100/T52</f>
        <v>0</v>
      </c>
      <c r="V53" s="101" t="s">
        <v>17</v>
      </c>
      <c r="W53" s="101"/>
      <c r="X53" s="15"/>
      <c r="Y53" s="43"/>
      <c r="Z53" s="43"/>
      <c r="AA53" s="43"/>
      <c r="AB53" s="43"/>
      <c r="AC53" s="43"/>
      <c r="AD53" s="43"/>
      <c r="AE53" s="43"/>
      <c r="AF53" s="43"/>
    </row>
    <row r="54" spans="1:32" s="11" customFormat="1" ht="15">
      <c r="A54" s="101"/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 t="s">
        <v>105</v>
      </c>
      <c r="R54" s="101"/>
      <c r="S54" s="101"/>
      <c r="T54" s="101">
        <v>15</v>
      </c>
      <c r="U54" s="103">
        <f>T54*100/T52</f>
        <v>100</v>
      </c>
      <c r="V54" s="101" t="s">
        <v>17</v>
      </c>
      <c r="W54" s="101"/>
      <c r="X54" s="15"/>
      <c r="Y54" s="43"/>
      <c r="Z54" s="43"/>
      <c r="AA54" s="43"/>
      <c r="AB54" s="43"/>
      <c r="AC54" s="43"/>
      <c r="AD54" s="43"/>
      <c r="AE54" s="43"/>
      <c r="AF54" s="43"/>
    </row>
    <row r="55" spans="1:32" s="11" customFormat="1" ht="15">
      <c r="A55" s="101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 t="s">
        <v>106</v>
      </c>
      <c r="R55" s="101"/>
      <c r="S55" s="101"/>
      <c r="T55" s="101">
        <f>K72</f>
        <v>34.65</v>
      </c>
      <c r="U55" s="101"/>
      <c r="V55" s="101"/>
      <c r="W55" s="101"/>
      <c r="X55" s="15"/>
      <c r="Y55" s="43"/>
      <c r="Z55" s="43"/>
      <c r="AA55" s="43"/>
      <c r="AB55" s="43"/>
      <c r="AC55" s="43"/>
      <c r="AD55" s="43"/>
      <c r="AE55" s="43"/>
      <c r="AF55" s="43"/>
    </row>
    <row r="56" spans="1:32" s="11" customFormat="1" ht="15">
      <c r="A56" s="101"/>
      <c r="B56" s="101" t="s">
        <v>188</v>
      </c>
      <c r="C56" s="93" t="s">
        <v>185</v>
      </c>
      <c r="D56" s="93"/>
      <c r="E56" s="93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5"/>
      <c r="Y56" s="43"/>
      <c r="Z56" s="43"/>
      <c r="AA56" s="43"/>
      <c r="AB56" s="43"/>
      <c r="AC56" s="43"/>
      <c r="AD56" s="43"/>
      <c r="AE56" s="43"/>
      <c r="AF56" s="43"/>
    </row>
    <row r="57" spans="1:32" s="12" customFormat="1" ht="15" customHeight="1">
      <c r="A57" s="342" t="s">
        <v>108</v>
      </c>
      <c r="B57" s="342" t="s">
        <v>109</v>
      </c>
      <c r="C57" s="342" t="s">
        <v>110</v>
      </c>
      <c r="D57" s="342" t="s">
        <v>111</v>
      </c>
      <c r="E57" s="342" t="s">
        <v>10</v>
      </c>
      <c r="F57" s="342" t="s">
        <v>112</v>
      </c>
      <c r="G57" s="342" t="s">
        <v>113</v>
      </c>
      <c r="H57" s="342" t="s">
        <v>114</v>
      </c>
      <c r="I57" s="333" t="s">
        <v>115</v>
      </c>
      <c r="J57" s="342" t="s">
        <v>11</v>
      </c>
      <c r="K57" s="342" t="s">
        <v>116</v>
      </c>
      <c r="L57" s="342" t="s">
        <v>12</v>
      </c>
      <c r="M57" s="345" t="s">
        <v>117</v>
      </c>
      <c r="N57" s="345"/>
      <c r="O57" s="345"/>
      <c r="P57" s="345"/>
      <c r="Q57" s="345"/>
      <c r="R57" s="345"/>
      <c r="S57" s="345"/>
      <c r="T57" s="345"/>
      <c r="U57" s="342" t="s">
        <v>118</v>
      </c>
      <c r="V57" s="342" t="s">
        <v>119</v>
      </c>
      <c r="W57" s="101"/>
      <c r="X57" s="15"/>
      <c r="Y57" s="43"/>
      <c r="Z57" s="43"/>
      <c r="AA57" s="43"/>
      <c r="AB57" s="43"/>
      <c r="AC57" s="43"/>
      <c r="AD57" s="43"/>
      <c r="AE57" s="43"/>
      <c r="AF57" s="43"/>
    </row>
    <row r="58" spans="1:32" s="12" customFormat="1" ht="15.75">
      <c r="A58" s="343"/>
      <c r="B58" s="343"/>
      <c r="C58" s="343"/>
      <c r="D58" s="343"/>
      <c r="E58" s="343"/>
      <c r="F58" s="343"/>
      <c r="G58" s="343"/>
      <c r="H58" s="343"/>
      <c r="I58" s="334"/>
      <c r="J58" s="343"/>
      <c r="K58" s="343"/>
      <c r="L58" s="343"/>
      <c r="M58" s="342" t="s">
        <v>120</v>
      </c>
      <c r="N58" s="342" t="s">
        <v>15</v>
      </c>
      <c r="O58" s="345" t="s">
        <v>16</v>
      </c>
      <c r="P58" s="345"/>
      <c r="Q58" s="345"/>
      <c r="R58" s="342" t="s">
        <v>124</v>
      </c>
      <c r="S58" s="342"/>
      <c r="T58" s="342"/>
      <c r="U58" s="343"/>
      <c r="V58" s="343"/>
      <c r="W58" s="101"/>
      <c r="X58" s="15"/>
      <c r="Y58" s="43"/>
      <c r="Z58" s="43"/>
      <c r="AA58" s="43"/>
      <c r="AB58" s="43"/>
      <c r="AC58" s="43"/>
      <c r="AD58" s="43"/>
      <c r="AE58" s="43"/>
      <c r="AF58" s="43"/>
    </row>
    <row r="59" spans="1:32" s="12" customFormat="1" ht="87" customHeight="1">
      <c r="A59" s="344"/>
      <c r="B59" s="344"/>
      <c r="C59" s="344"/>
      <c r="D59" s="344"/>
      <c r="E59" s="344"/>
      <c r="F59" s="344"/>
      <c r="G59" s="344"/>
      <c r="H59" s="344"/>
      <c r="I59" s="335"/>
      <c r="J59" s="344"/>
      <c r="K59" s="344"/>
      <c r="L59" s="344"/>
      <c r="M59" s="344"/>
      <c r="N59" s="344"/>
      <c r="O59" s="136" t="s">
        <v>17</v>
      </c>
      <c r="P59" s="136" t="s">
        <v>18</v>
      </c>
      <c r="Q59" s="136" t="s">
        <v>19</v>
      </c>
      <c r="R59" s="344"/>
      <c r="S59" s="344"/>
      <c r="T59" s="344"/>
      <c r="U59" s="344"/>
      <c r="V59" s="344"/>
      <c r="W59" s="101"/>
      <c r="X59" s="15"/>
      <c r="Y59" s="43"/>
      <c r="Z59" s="43"/>
      <c r="AA59" s="43"/>
      <c r="AB59" s="43"/>
      <c r="AC59" s="43"/>
      <c r="AD59" s="43"/>
      <c r="AE59" s="43"/>
      <c r="AF59" s="43"/>
    </row>
    <row r="60" spans="1:32" s="60" customFormat="1" ht="60">
      <c r="A60" s="136">
        <v>1</v>
      </c>
      <c r="B60" s="235"/>
      <c r="C60" s="136" t="s">
        <v>293</v>
      </c>
      <c r="D60" s="136" t="s">
        <v>33</v>
      </c>
      <c r="E60" s="136" t="s">
        <v>47</v>
      </c>
      <c r="F60" s="136" t="s">
        <v>48</v>
      </c>
      <c r="G60" s="236" t="s">
        <v>85</v>
      </c>
      <c r="H60" s="237" t="s">
        <v>21</v>
      </c>
      <c r="I60" s="237">
        <v>93971</v>
      </c>
      <c r="J60" s="95">
        <f t="shared" ref="J60:J71" si="8">I60/72</f>
        <v>1305.1500000000001</v>
      </c>
      <c r="K60" s="96">
        <v>2.4</v>
      </c>
      <c r="L60" s="238">
        <f>J60*K60</f>
        <v>3132</v>
      </c>
      <c r="M60" s="136"/>
      <c r="N60" s="136"/>
      <c r="O60" s="136"/>
      <c r="P60" s="136"/>
      <c r="Q60" s="238">
        <f>17697*25%/72*P60</f>
        <v>0</v>
      </c>
      <c r="R60" s="238"/>
      <c r="S60" s="238"/>
      <c r="T60" s="238"/>
      <c r="U60" s="238">
        <f t="shared" ref="U60:U71" si="9">L60*10%</f>
        <v>313</v>
      </c>
      <c r="V60" s="238">
        <f t="shared" ref="V60:V71" si="10">M60+N60+Q60+R60+T60+U60+S60+L60</f>
        <v>3445</v>
      </c>
      <c r="W60" s="101"/>
    </row>
    <row r="61" spans="1:32" s="60" customFormat="1" ht="52.5" customHeight="1">
      <c r="A61" s="239">
        <v>2</v>
      </c>
      <c r="B61" s="236"/>
      <c r="C61" s="236" t="s">
        <v>178</v>
      </c>
      <c r="D61" s="240" t="s">
        <v>33</v>
      </c>
      <c r="E61" s="240" t="s">
        <v>37</v>
      </c>
      <c r="F61" s="240" t="s">
        <v>38</v>
      </c>
      <c r="G61" s="236" t="s">
        <v>80</v>
      </c>
      <c r="H61" s="237" t="s">
        <v>21</v>
      </c>
      <c r="I61" s="237">
        <v>93971</v>
      </c>
      <c r="J61" s="95">
        <f t="shared" si="8"/>
        <v>1305.1500000000001</v>
      </c>
      <c r="K61" s="96">
        <f>1+1</f>
        <v>2</v>
      </c>
      <c r="L61" s="238">
        <f t="shared" ref="L61:L71" si="11">J61*K61</f>
        <v>2610</v>
      </c>
      <c r="M61" s="136"/>
      <c r="N61" s="136"/>
      <c r="O61" s="136"/>
      <c r="P61" s="136"/>
      <c r="Q61" s="238">
        <f t="shared" ref="Q61" si="12">17697*25%/72*P61</f>
        <v>0</v>
      </c>
      <c r="R61" s="136"/>
      <c r="S61" s="136"/>
      <c r="T61" s="238"/>
      <c r="U61" s="238">
        <f t="shared" si="9"/>
        <v>261</v>
      </c>
      <c r="V61" s="238">
        <f t="shared" si="10"/>
        <v>2871</v>
      </c>
      <c r="W61" s="101"/>
    </row>
    <row r="62" spans="1:32" s="60" customFormat="1" ht="60">
      <c r="A62" s="136">
        <v>3</v>
      </c>
      <c r="B62" s="241"/>
      <c r="C62" s="242" t="s">
        <v>179</v>
      </c>
      <c r="D62" s="240" t="s">
        <v>33</v>
      </c>
      <c r="E62" s="241" t="s">
        <v>35</v>
      </c>
      <c r="F62" s="241" t="s">
        <v>36</v>
      </c>
      <c r="G62" s="241" t="s">
        <v>20</v>
      </c>
      <c r="H62" s="243" t="s">
        <v>21</v>
      </c>
      <c r="I62" s="237">
        <v>90609</v>
      </c>
      <c r="J62" s="95">
        <f t="shared" si="8"/>
        <v>1258.46</v>
      </c>
      <c r="K62" s="96">
        <v>2.2000000000000002</v>
      </c>
      <c r="L62" s="238">
        <f t="shared" si="11"/>
        <v>2769</v>
      </c>
      <c r="M62" s="136"/>
      <c r="N62" s="136"/>
      <c r="O62" s="136"/>
      <c r="P62" s="136"/>
      <c r="Q62" s="238">
        <f>17697*25%/72*P62</f>
        <v>0</v>
      </c>
      <c r="R62" s="136"/>
      <c r="S62" s="136"/>
      <c r="T62" s="238"/>
      <c r="U62" s="238">
        <f t="shared" si="9"/>
        <v>277</v>
      </c>
      <c r="V62" s="238">
        <f t="shared" si="10"/>
        <v>3046</v>
      </c>
      <c r="W62" s="101"/>
    </row>
    <row r="63" spans="1:32" s="60" customFormat="1" ht="60">
      <c r="A63" s="239">
        <v>4</v>
      </c>
      <c r="B63" s="244"/>
      <c r="C63" s="242" t="s">
        <v>180</v>
      </c>
      <c r="D63" s="240" t="s">
        <v>33</v>
      </c>
      <c r="E63" s="245" t="s">
        <v>121</v>
      </c>
      <c r="F63" s="246" t="s">
        <v>184</v>
      </c>
      <c r="G63" s="241" t="s">
        <v>94</v>
      </c>
      <c r="H63" s="243" t="s">
        <v>30</v>
      </c>
      <c r="I63" s="237">
        <v>79460</v>
      </c>
      <c r="J63" s="95">
        <f t="shared" si="8"/>
        <v>1103.6099999999999</v>
      </c>
      <c r="K63" s="96">
        <v>4.7</v>
      </c>
      <c r="L63" s="238">
        <f t="shared" si="11"/>
        <v>5187</v>
      </c>
      <c r="M63" s="136"/>
      <c r="N63" s="136"/>
      <c r="O63" s="136"/>
      <c r="P63" s="136"/>
      <c r="Q63" s="238">
        <f t="shared" ref="Q63:Q71" si="13">17697*20%/72*P63</f>
        <v>0</v>
      </c>
      <c r="R63" s="136"/>
      <c r="S63" s="136"/>
      <c r="T63" s="238"/>
      <c r="U63" s="238">
        <f t="shared" si="9"/>
        <v>519</v>
      </c>
      <c r="V63" s="238">
        <f t="shared" si="10"/>
        <v>5706</v>
      </c>
      <c r="W63" s="101"/>
    </row>
    <row r="64" spans="1:32" s="60" customFormat="1" ht="93" customHeight="1">
      <c r="A64" s="136">
        <v>5</v>
      </c>
      <c r="B64" s="240"/>
      <c r="C64" s="242" t="s">
        <v>181</v>
      </c>
      <c r="D64" s="240" t="s">
        <v>33</v>
      </c>
      <c r="E64" s="240" t="s">
        <v>26</v>
      </c>
      <c r="F64" s="240" t="s">
        <v>138</v>
      </c>
      <c r="G64" s="247" t="s">
        <v>92</v>
      </c>
      <c r="H64" s="237" t="s">
        <v>21</v>
      </c>
      <c r="I64" s="247">
        <v>84061</v>
      </c>
      <c r="J64" s="95">
        <f t="shared" si="8"/>
        <v>1167.51</v>
      </c>
      <c r="K64" s="252">
        <v>3.7749999999999999</v>
      </c>
      <c r="L64" s="238">
        <f t="shared" si="11"/>
        <v>4407</v>
      </c>
      <c r="M64" s="136"/>
      <c r="N64" s="136"/>
      <c r="O64" s="136"/>
      <c r="P64" s="96"/>
      <c r="Q64" s="238">
        <f t="shared" si="13"/>
        <v>0</v>
      </c>
      <c r="R64" s="136"/>
      <c r="S64" s="136"/>
      <c r="T64" s="238"/>
      <c r="U64" s="238">
        <f t="shared" si="9"/>
        <v>441</v>
      </c>
      <c r="V64" s="238">
        <f t="shared" si="10"/>
        <v>4848</v>
      </c>
      <c r="W64" s="101"/>
    </row>
    <row r="65" spans="1:155" s="60" customFormat="1" ht="60">
      <c r="A65" s="239">
        <v>6</v>
      </c>
      <c r="B65" s="240"/>
      <c r="C65" s="242" t="s">
        <v>165</v>
      </c>
      <c r="D65" s="240" t="s">
        <v>33</v>
      </c>
      <c r="E65" s="235" t="s">
        <v>131</v>
      </c>
      <c r="F65" s="240" t="s">
        <v>132</v>
      </c>
      <c r="G65" s="247" t="s">
        <v>93</v>
      </c>
      <c r="H65" s="237" t="s">
        <v>30</v>
      </c>
      <c r="I65" s="247">
        <v>90609</v>
      </c>
      <c r="J65" s="95">
        <f t="shared" si="8"/>
        <v>1258.46</v>
      </c>
      <c r="K65" s="96">
        <v>1</v>
      </c>
      <c r="L65" s="238">
        <f t="shared" si="11"/>
        <v>1258</v>
      </c>
      <c r="M65" s="136"/>
      <c r="N65" s="136"/>
      <c r="O65" s="136"/>
      <c r="P65" s="136"/>
      <c r="Q65" s="238">
        <f t="shared" si="13"/>
        <v>0</v>
      </c>
      <c r="R65" s="136"/>
      <c r="S65" s="136"/>
      <c r="T65" s="238"/>
      <c r="U65" s="238">
        <f t="shared" si="9"/>
        <v>126</v>
      </c>
      <c r="V65" s="238">
        <f t="shared" si="10"/>
        <v>1384</v>
      </c>
      <c r="W65" s="101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32"/>
      <c r="AL65" s="132"/>
      <c r="AM65" s="132"/>
      <c r="AN65" s="132"/>
      <c r="AO65" s="132"/>
      <c r="AP65" s="132"/>
      <c r="AQ65" s="132"/>
      <c r="AR65" s="132"/>
      <c r="AS65" s="132"/>
      <c r="AT65" s="132"/>
      <c r="AU65" s="132"/>
      <c r="AV65" s="132"/>
      <c r="AW65" s="132"/>
      <c r="AX65" s="132"/>
      <c r="AY65" s="132"/>
      <c r="AZ65" s="132"/>
      <c r="BA65" s="132"/>
      <c r="BB65" s="132"/>
      <c r="BC65" s="132"/>
      <c r="BD65" s="132"/>
      <c r="BE65" s="132"/>
      <c r="BF65" s="132"/>
      <c r="BG65" s="132"/>
      <c r="BH65" s="132"/>
      <c r="BI65" s="132"/>
      <c r="BJ65" s="132"/>
      <c r="BK65" s="132"/>
      <c r="BL65" s="132"/>
      <c r="BM65" s="132"/>
      <c r="BN65" s="132"/>
      <c r="BO65" s="132"/>
      <c r="BP65" s="132"/>
      <c r="BQ65" s="132"/>
      <c r="BR65" s="132"/>
      <c r="BS65" s="132"/>
      <c r="BT65" s="132"/>
      <c r="BU65" s="132"/>
      <c r="BV65" s="132"/>
      <c r="BW65" s="132"/>
      <c r="BX65" s="132"/>
      <c r="BY65" s="132"/>
      <c r="BZ65" s="132"/>
      <c r="CA65" s="132"/>
      <c r="CB65" s="132"/>
      <c r="CC65" s="132"/>
      <c r="CD65" s="132"/>
      <c r="CE65" s="132"/>
      <c r="CF65" s="132"/>
      <c r="CG65" s="132"/>
      <c r="CH65" s="132"/>
      <c r="CI65" s="132"/>
      <c r="CJ65" s="132"/>
      <c r="CK65" s="132"/>
      <c r="CL65" s="132"/>
      <c r="CM65" s="132"/>
      <c r="CN65" s="132"/>
      <c r="CO65" s="132"/>
      <c r="CP65" s="132"/>
      <c r="CQ65" s="132"/>
      <c r="CR65" s="132"/>
      <c r="CS65" s="132"/>
      <c r="CT65" s="132"/>
      <c r="CU65" s="132"/>
      <c r="CV65" s="132"/>
      <c r="CW65" s="132"/>
      <c r="CX65" s="132"/>
      <c r="CY65" s="132"/>
      <c r="CZ65" s="132"/>
      <c r="DA65" s="132"/>
      <c r="DB65" s="132"/>
      <c r="DC65" s="132"/>
      <c r="DD65" s="132"/>
      <c r="DE65" s="132"/>
      <c r="DF65" s="132"/>
      <c r="DG65" s="132"/>
      <c r="DH65" s="132"/>
      <c r="DI65" s="132"/>
      <c r="DJ65" s="132"/>
      <c r="DK65" s="132"/>
      <c r="DL65" s="132"/>
      <c r="DM65" s="132"/>
      <c r="DN65" s="132"/>
      <c r="DO65" s="132"/>
      <c r="DP65" s="132"/>
      <c r="DQ65" s="132"/>
      <c r="DR65" s="132"/>
      <c r="DS65" s="132"/>
      <c r="DT65" s="132"/>
      <c r="DU65" s="132"/>
      <c r="DV65" s="132"/>
      <c r="DW65" s="132"/>
      <c r="DX65" s="132"/>
      <c r="DY65" s="132"/>
      <c r="DZ65" s="132"/>
      <c r="EA65" s="132"/>
      <c r="EB65" s="132"/>
      <c r="EC65" s="132"/>
      <c r="ED65" s="132"/>
      <c r="EE65" s="132"/>
      <c r="EF65" s="132"/>
      <c r="EG65" s="132"/>
      <c r="EH65" s="132"/>
      <c r="EI65" s="132"/>
      <c r="EJ65" s="132"/>
      <c r="EK65" s="132"/>
      <c r="EL65" s="132"/>
      <c r="EM65" s="132"/>
      <c r="EN65" s="132"/>
      <c r="EO65" s="132"/>
      <c r="EP65" s="132"/>
      <c r="EQ65" s="132"/>
      <c r="ER65" s="132"/>
      <c r="ES65" s="132"/>
      <c r="ET65" s="132"/>
      <c r="EU65" s="132"/>
      <c r="EV65" s="132"/>
      <c r="EW65" s="132"/>
      <c r="EX65" s="132"/>
      <c r="EY65" s="132"/>
    </row>
    <row r="66" spans="1:155" s="201" customFormat="1" ht="47.25" customHeight="1">
      <c r="A66" s="136">
        <v>7</v>
      </c>
      <c r="B66" s="240"/>
      <c r="C66" s="248" t="s">
        <v>213</v>
      </c>
      <c r="D66" s="240" t="s">
        <v>33</v>
      </c>
      <c r="E66" s="240" t="s">
        <v>24</v>
      </c>
      <c r="F66" s="240" t="s">
        <v>135</v>
      </c>
      <c r="G66" s="241" t="s">
        <v>77</v>
      </c>
      <c r="H66" s="243" t="s">
        <v>21</v>
      </c>
      <c r="I66" s="243">
        <v>85653</v>
      </c>
      <c r="J66" s="95">
        <f t="shared" si="8"/>
        <v>1189.6300000000001</v>
      </c>
      <c r="K66" s="96">
        <v>1</v>
      </c>
      <c r="L66" s="238">
        <f t="shared" si="11"/>
        <v>1190</v>
      </c>
      <c r="M66" s="136"/>
      <c r="N66" s="136"/>
      <c r="O66" s="136"/>
      <c r="P66" s="136"/>
      <c r="Q66" s="238">
        <f t="shared" si="13"/>
        <v>0</v>
      </c>
      <c r="R66" s="136"/>
      <c r="S66" s="136"/>
      <c r="T66" s="238"/>
      <c r="U66" s="238">
        <f t="shared" si="9"/>
        <v>119</v>
      </c>
      <c r="V66" s="238">
        <f t="shared" si="10"/>
        <v>1309</v>
      </c>
      <c r="W66" s="254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32"/>
      <c r="AL66" s="132"/>
      <c r="AM66" s="132"/>
      <c r="AN66" s="132"/>
      <c r="AO66" s="132"/>
      <c r="AP66" s="132"/>
      <c r="AQ66" s="132"/>
      <c r="AR66" s="132"/>
      <c r="AS66" s="132"/>
      <c r="AT66" s="132"/>
      <c r="AU66" s="132"/>
      <c r="AV66" s="132"/>
      <c r="AW66" s="132"/>
      <c r="AX66" s="132"/>
      <c r="AY66" s="132"/>
      <c r="AZ66" s="132"/>
      <c r="BA66" s="132"/>
      <c r="BB66" s="132"/>
      <c r="BC66" s="132"/>
      <c r="BD66" s="132"/>
      <c r="BE66" s="132"/>
      <c r="BF66" s="132"/>
      <c r="BG66" s="132"/>
      <c r="BH66" s="132"/>
      <c r="BI66" s="132"/>
      <c r="BJ66" s="132"/>
      <c r="BK66" s="132"/>
      <c r="BL66" s="132"/>
      <c r="BM66" s="132"/>
      <c r="BN66" s="132"/>
      <c r="BO66" s="132"/>
      <c r="BP66" s="132"/>
      <c r="BQ66" s="132"/>
      <c r="BR66" s="132"/>
      <c r="BS66" s="132"/>
      <c r="BT66" s="132"/>
      <c r="BU66" s="132"/>
      <c r="BV66" s="132"/>
      <c r="BW66" s="132"/>
      <c r="BX66" s="132"/>
      <c r="BY66" s="132"/>
      <c r="BZ66" s="132"/>
      <c r="CA66" s="132"/>
      <c r="CB66" s="132"/>
      <c r="CC66" s="132"/>
      <c r="CD66" s="132"/>
      <c r="CE66" s="132"/>
      <c r="CF66" s="132"/>
      <c r="CG66" s="132"/>
      <c r="CH66" s="132"/>
      <c r="CI66" s="132"/>
      <c r="CJ66" s="132"/>
      <c r="CK66" s="132"/>
      <c r="CL66" s="132"/>
      <c r="CM66" s="132"/>
      <c r="CN66" s="132"/>
      <c r="CO66" s="132"/>
      <c r="CP66" s="132"/>
      <c r="CQ66" s="132"/>
      <c r="CR66" s="132"/>
      <c r="CS66" s="132"/>
      <c r="CT66" s="132"/>
      <c r="CU66" s="132"/>
      <c r="CV66" s="132"/>
      <c r="CW66" s="132"/>
      <c r="CX66" s="132"/>
      <c r="CY66" s="132"/>
      <c r="CZ66" s="132"/>
      <c r="DA66" s="132"/>
      <c r="DB66" s="132"/>
      <c r="DC66" s="132"/>
      <c r="DD66" s="132"/>
      <c r="DE66" s="132"/>
      <c r="DF66" s="132"/>
      <c r="DG66" s="132"/>
      <c r="DH66" s="132"/>
      <c r="DI66" s="132"/>
      <c r="DJ66" s="132"/>
      <c r="DK66" s="132"/>
      <c r="DL66" s="132"/>
      <c r="DM66" s="132"/>
      <c r="DN66" s="132"/>
      <c r="DO66" s="132"/>
      <c r="DP66" s="132"/>
      <c r="DQ66" s="132"/>
      <c r="DR66" s="132"/>
      <c r="DS66" s="132"/>
      <c r="DT66" s="132"/>
      <c r="DU66" s="132"/>
      <c r="DV66" s="132"/>
      <c r="DW66" s="132"/>
      <c r="DX66" s="132"/>
      <c r="DY66" s="132"/>
      <c r="DZ66" s="132"/>
      <c r="EA66" s="132"/>
      <c r="EB66" s="132"/>
      <c r="EC66" s="132"/>
      <c r="ED66" s="132"/>
      <c r="EE66" s="132"/>
      <c r="EF66" s="132"/>
      <c r="EG66" s="132"/>
      <c r="EH66" s="132"/>
      <c r="EI66" s="132"/>
      <c r="EJ66" s="132"/>
      <c r="EK66" s="132"/>
      <c r="EL66" s="132"/>
      <c r="EM66" s="132"/>
      <c r="EN66" s="132"/>
      <c r="EO66" s="132"/>
      <c r="EP66" s="132"/>
      <c r="EQ66" s="132"/>
      <c r="ER66" s="132"/>
      <c r="ES66" s="132"/>
      <c r="ET66" s="132"/>
      <c r="EU66" s="132"/>
      <c r="EV66" s="132"/>
      <c r="EW66" s="132"/>
      <c r="EX66" s="132"/>
      <c r="EY66" s="132"/>
    </row>
    <row r="67" spans="1:155" s="60" customFormat="1" ht="34.5" customHeight="1">
      <c r="A67" s="239">
        <v>8</v>
      </c>
      <c r="B67" s="249"/>
      <c r="C67" s="253" t="s">
        <v>186</v>
      </c>
      <c r="D67" s="250" t="s">
        <v>33</v>
      </c>
      <c r="E67" s="248"/>
      <c r="F67" s="248"/>
      <c r="G67" s="247" t="s">
        <v>32</v>
      </c>
      <c r="H67" s="243" t="s">
        <v>30</v>
      </c>
      <c r="I67" s="243">
        <v>85653</v>
      </c>
      <c r="J67" s="95">
        <f t="shared" si="8"/>
        <v>1189.6300000000001</v>
      </c>
      <c r="K67" s="96">
        <v>2.4</v>
      </c>
      <c r="L67" s="255">
        <f t="shared" si="11"/>
        <v>2855</v>
      </c>
      <c r="M67" s="135"/>
      <c r="N67" s="135"/>
      <c r="O67" s="135"/>
      <c r="P67" s="135"/>
      <c r="Q67" s="255">
        <f t="shared" si="13"/>
        <v>0</v>
      </c>
      <c r="R67" s="135"/>
      <c r="S67" s="135"/>
      <c r="T67" s="255"/>
      <c r="U67" s="238">
        <f t="shared" si="9"/>
        <v>286</v>
      </c>
      <c r="V67" s="238">
        <f t="shared" si="10"/>
        <v>3141</v>
      </c>
      <c r="W67" s="101"/>
    </row>
    <row r="68" spans="1:155" s="60" customFormat="1" ht="25.5" customHeight="1">
      <c r="A68" s="136">
        <v>9</v>
      </c>
      <c r="B68" s="249"/>
      <c r="C68" s="253" t="s">
        <v>162</v>
      </c>
      <c r="D68" s="250" t="s">
        <v>33</v>
      </c>
      <c r="E68" s="248"/>
      <c r="F68" s="248"/>
      <c r="G68" s="247" t="s">
        <v>32</v>
      </c>
      <c r="H68" s="243" t="s">
        <v>30</v>
      </c>
      <c r="I68" s="243">
        <v>85653</v>
      </c>
      <c r="J68" s="95">
        <f t="shared" si="8"/>
        <v>1189.6300000000001</v>
      </c>
      <c r="K68" s="96">
        <v>1</v>
      </c>
      <c r="L68" s="238">
        <f t="shared" si="11"/>
        <v>1190</v>
      </c>
      <c r="M68" s="136"/>
      <c r="N68" s="136"/>
      <c r="O68" s="136"/>
      <c r="P68" s="136"/>
      <c r="Q68" s="238">
        <f t="shared" si="13"/>
        <v>0</v>
      </c>
      <c r="R68" s="136"/>
      <c r="S68" s="136"/>
      <c r="T68" s="238"/>
      <c r="U68" s="238">
        <f t="shared" si="9"/>
        <v>119</v>
      </c>
      <c r="V68" s="238">
        <f t="shared" si="10"/>
        <v>1309</v>
      </c>
      <c r="W68" s="101"/>
    </row>
    <row r="69" spans="1:155" s="60" customFormat="1" ht="30.75" customHeight="1">
      <c r="A69" s="239">
        <v>10</v>
      </c>
      <c r="B69" s="249"/>
      <c r="C69" s="253" t="s">
        <v>130</v>
      </c>
      <c r="D69" s="250" t="s">
        <v>33</v>
      </c>
      <c r="E69" s="248"/>
      <c r="F69" s="248"/>
      <c r="G69" s="247" t="s">
        <v>32</v>
      </c>
      <c r="H69" s="243" t="s">
        <v>30</v>
      </c>
      <c r="I69" s="243">
        <v>85653</v>
      </c>
      <c r="J69" s="95">
        <f t="shared" si="8"/>
        <v>1189.6300000000001</v>
      </c>
      <c r="K69" s="252">
        <v>3.9750000000000001</v>
      </c>
      <c r="L69" s="238">
        <f t="shared" si="11"/>
        <v>4729</v>
      </c>
      <c r="M69" s="136"/>
      <c r="N69" s="136"/>
      <c r="O69" s="136"/>
      <c r="P69" s="136"/>
      <c r="Q69" s="238">
        <f t="shared" si="13"/>
        <v>0</v>
      </c>
      <c r="R69" s="136"/>
      <c r="S69" s="136"/>
      <c r="T69" s="238"/>
      <c r="U69" s="238">
        <f t="shared" si="9"/>
        <v>473</v>
      </c>
      <c r="V69" s="238">
        <f t="shared" si="10"/>
        <v>5202</v>
      </c>
      <c r="W69" s="101"/>
    </row>
    <row r="70" spans="1:155" s="60" customFormat="1" ht="33" customHeight="1">
      <c r="A70" s="136">
        <v>11</v>
      </c>
      <c r="B70" s="249"/>
      <c r="C70" s="253" t="s">
        <v>187</v>
      </c>
      <c r="D70" s="250" t="s">
        <v>33</v>
      </c>
      <c r="E70" s="248"/>
      <c r="F70" s="248"/>
      <c r="G70" s="247" t="s">
        <v>32</v>
      </c>
      <c r="H70" s="243" t="s">
        <v>30</v>
      </c>
      <c r="I70" s="243">
        <v>85653</v>
      </c>
      <c r="J70" s="95">
        <f t="shared" si="8"/>
        <v>1189.6300000000001</v>
      </c>
      <c r="K70" s="96">
        <v>3.9</v>
      </c>
      <c r="L70" s="238">
        <f t="shared" si="11"/>
        <v>4640</v>
      </c>
      <c r="M70" s="136"/>
      <c r="N70" s="136"/>
      <c r="O70" s="136"/>
      <c r="P70" s="136"/>
      <c r="Q70" s="238">
        <f t="shared" si="13"/>
        <v>0</v>
      </c>
      <c r="R70" s="136"/>
      <c r="S70" s="136"/>
      <c r="T70" s="238"/>
      <c r="U70" s="238">
        <f t="shared" si="9"/>
        <v>464</v>
      </c>
      <c r="V70" s="238">
        <f t="shared" si="10"/>
        <v>5104</v>
      </c>
      <c r="W70" s="101"/>
    </row>
    <row r="71" spans="1:155" s="60" customFormat="1" ht="51.75" customHeight="1">
      <c r="A71" s="239">
        <v>12</v>
      </c>
      <c r="B71" s="240"/>
      <c r="C71" s="251" t="s">
        <v>194</v>
      </c>
      <c r="D71" s="136" t="s">
        <v>33</v>
      </c>
      <c r="E71" s="248"/>
      <c r="F71" s="248"/>
      <c r="G71" s="247" t="s">
        <v>32</v>
      </c>
      <c r="H71" s="243" t="s">
        <v>30</v>
      </c>
      <c r="I71" s="243">
        <v>85653</v>
      </c>
      <c r="J71" s="95">
        <f t="shared" si="8"/>
        <v>1189.6300000000001</v>
      </c>
      <c r="K71" s="252">
        <f>0.1+5.6+0.6</f>
        <v>6.3</v>
      </c>
      <c r="L71" s="238">
        <f t="shared" si="11"/>
        <v>7495</v>
      </c>
      <c r="M71" s="136"/>
      <c r="N71" s="136"/>
      <c r="O71" s="136"/>
      <c r="P71" s="136"/>
      <c r="Q71" s="238">
        <f t="shared" si="13"/>
        <v>0</v>
      </c>
      <c r="R71" s="136"/>
      <c r="S71" s="136"/>
      <c r="T71" s="238"/>
      <c r="U71" s="238">
        <f t="shared" si="9"/>
        <v>750</v>
      </c>
      <c r="V71" s="238">
        <f t="shared" si="10"/>
        <v>8245</v>
      </c>
      <c r="W71" s="101"/>
    </row>
    <row r="72" spans="1:155" s="60" customFormat="1" ht="26.25" customHeight="1">
      <c r="A72" s="136"/>
      <c r="B72" s="136" t="s">
        <v>8</v>
      </c>
      <c r="C72" s="136"/>
      <c r="D72" s="136"/>
      <c r="E72" s="136"/>
      <c r="F72" s="136"/>
      <c r="G72" s="136"/>
      <c r="H72" s="136"/>
      <c r="I72" s="136"/>
      <c r="J72" s="95"/>
      <c r="K72" s="95">
        <f>SUM(K60:K71)</f>
        <v>34.65</v>
      </c>
      <c r="L72" s="95">
        <f>SUM(L60:L71)</f>
        <v>41462</v>
      </c>
      <c r="M72" s="95">
        <f>SUM(M60:M71)</f>
        <v>0</v>
      </c>
      <c r="N72" s="95">
        <f>SUM(N60:N71)</f>
        <v>0</v>
      </c>
      <c r="O72" s="95"/>
      <c r="P72" s="95">
        <f t="shared" ref="P72:V72" si="14">SUM(P60:P71)</f>
        <v>0</v>
      </c>
      <c r="Q72" s="95">
        <f t="shared" si="14"/>
        <v>0</v>
      </c>
      <c r="R72" s="95">
        <f t="shared" si="14"/>
        <v>0</v>
      </c>
      <c r="S72" s="95">
        <f t="shared" si="14"/>
        <v>0</v>
      </c>
      <c r="T72" s="95">
        <f t="shared" si="14"/>
        <v>0</v>
      </c>
      <c r="U72" s="95">
        <f t="shared" si="14"/>
        <v>4148</v>
      </c>
      <c r="V72" s="95">
        <f t="shared" si="14"/>
        <v>45610</v>
      </c>
      <c r="W72" s="101"/>
    </row>
    <row r="73" spans="1:155" s="60" customFormat="1" ht="15">
      <c r="A73" s="101"/>
      <c r="B73" s="101"/>
      <c r="C73" s="101"/>
      <c r="D73" s="101"/>
      <c r="E73" s="101"/>
      <c r="F73" s="101"/>
      <c r="G73" s="101"/>
      <c r="H73" s="101"/>
      <c r="I73" s="101"/>
      <c r="J73" s="101"/>
      <c r="K73" s="103"/>
      <c r="L73" s="101"/>
      <c r="M73" s="101"/>
      <c r="N73" s="98" t="s">
        <v>123</v>
      </c>
      <c r="O73" s="98"/>
      <c r="P73" s="98"/>
      <c r="Q73" s="98"/>
      <c r="R73" s="99"/>
      <c r="S73" s="99"/>
      <c r="T73" s="101"/>
      <c r="U73" s="101"/>
      <c r="V73" s="101"/>
      <c r="W73" s="101"/>
    </row>
    <row r="74" spans="1:155" s="60" customFormat="1" ht="18">
      <c r="A74" s="260" t="s">
        <v>0</v>
      </c>
      <c r="B74" s="260"/>
      <c r="C74" s="260"/>
      <c r="D74" s="260"/>
      <c r="E74" s="102"/>
      <c r="F74" s="102"/>
      <c r="G74" s="102"/>
      <c r="H74" s="102"/>
      <c r="I74" s="102"/>
      <c r="J74" s="102"/>
      <c r="K74" s="102"/>
      <c r="L74" s="102"/>
      <c r="M74" s="102"/>
      <c r="N74" s="261" t="s">
        <v>1</v>
      </c>
      <c r="O74" s="261"/>
      <c r="P74" s="261"/>
      <c r="Q74" s="261"/>
      <c r="R74" s="261"/>
      <c r="S74" s="261"/>
      <c r="T74" s="261"/>
      <c r="U74" s="262"/>
      <c r="V74" s="262"/>
      <c r="W74" s="101"/>
    </row>
    <row r="75" spans="1:155" s="132" customFormat="1" ht="18">
      <c r="A75" s="260" t="s">
        <v>2</v>
      </c>
      <c r="B75" s="260"/>
      <c r="C75" s="260"/>
      <c r="D75" s="260"/>
      <c r="E75" s="102"/>
      <c r="F75" s="102"/>
      <c r="G75" s="102"/>
      <c r="H75" s="102"/>
      <c r="I75" s="102"/>
      <c r="J75" s="102"/>
      <c r="K75" s="102"/>
      <c r="L75" s="102"/>
      <c r="M75" s="102"/>
      <c r="N75" s="261" t="s">
        <v>3</v>
      </c>
      <c r="O75" s="261"/>
      <c r="P75" s="261"/>
      <c r="Q75" s="261"/>
      <c r="R75" s="261"/>
      <c r="S75" s="261"/>
      <c r="T75" s="261"/>
      <c r="U75" s="262"/>
      <c r="V75" s="262"/>
      <c r="W75" s="158"/>
    </row>
    <row r="76" spans="1:155" s="132" customFormat="1" ht="18">
      <c r="A76" s="260"/>
      <c r="B76" s="260"/>
      <c r="C76" s="260"/>
      <c r="D76" s="260"/>
      <c r="E76" s="102"/>
      <c r="F76" s="102"/>
      <c r="G76" s="102"/>
      <c r="H76" s="102"/>
      <c r="I76" s="102"/>
      <c r="J76" s="102"/>
      <c r="K76" s="102"/>
      <c r="L76" s="102"/>
      <c r="M76" s="102"/>
      <c r="N76" s="263" t="s">
        <v>4</v>
      </c>
      <c r="O76" s="263"/>
      <c r="P76" s="263"/>
      <c r="Q76" s="263"/>
      <c r="R76" s="263"/>
      <c r="S76" s="263"/>
      <c r="T76" s="263"/>
      <c r="U76" s="262"/>
      <c r="V76" s="262"/>
      <c r="W76" s="158"/>
    </row>
    <row r="77" spans="1:155" s="132" customFormat="1" ht="18">
      <c r="A77" s="260" t="s">
        <v>5</v>
      </c>
      <c r="B77" s="260"/>
      <c r="C77" s="260" t="s">
        <v>6</v>
      </c>
      <c r="D77" s="260"/>
      <c r="E77" s="346" t="s">
        <v>96</v>
      </c>
      <c r="F77" s="346"/>
      <c r="G77" s="346"/>
      <c r="H77" s="346"/>
      <c r="I77" s="346"/>
      <c r="J77" s="346"/>
      <c r="K77" s="346"/>
      <c r="L77" s="346"/>
      <c r="M77" s="262"/>
      <c r="N77" s="261" t="s">
        <v>72</v>
      </c>
      <c r="O77" s="261"/>
      <c r="P77" s="261"/>
      <c r="Q77" s="261"/>
      <c r="R77" s="261"/>
      <c r="S77" s="261"/>
      <c r="T77" s="261"/>
      <c r="U77" s="262"/>
      <c r="V77" s="262"/>
      <c r="W77" s="158"/>
    </row>
    <row r="78" spans="1:155" s="132" customFormat="1" ht="18">
      <c r="A78" s="260"/>
      <c r="B78" s="260"/>
      <c r="C78" s="260"/>
      <c r="D78" s="260"/>
      <c r="E78" s="347" t="s">
        <v>97</v>
      </c>
      <c r="F78" s="347"/>
      <c r="G78" s="347"/>
      <c r="H78" s="347"/>
      <c r="I78" s="347"/>
      <c r="J78" s="347"/>
      <c r="K78" s="347"/>
      <c r="L78" s="347"/>
      <c r="M78" s="347"/>
      <c r="N78" s="102"/>
      <c r="O78" s="102"/>
      <c r="P78" s="102"/>
      <c r="Q78" s="102"/>
      <c r="R78" s="102"/>
      <c r="S78" s="102"/>
      <c r="T78" s="102"/>
      <c r="U78" s="102"/>
      <c r="V78" s="102"/>
      <c r="W78" s="158"/>
    </row>
    <row r="79" spans="1:155" s="132" customFormat="1" ht="18">
      <c r="A79" s="102"/>
      <c r="B79" s="102"/>
      <c r="C79" s="102"/>
      <c r="D79" s="102"/>
      <c r="E79" s="348" t="s">
        <v>125</v>
      </c>
      <c r="F79" s="348"/>
      <c r="G79" s="348"/>
      <c r="H79" s="348"/>
      <c r="I79" s="348"/>
      <c r="J79" s="348"/>
      <c r="K79" s="348"/>
      <c r="L79" s="348"/>
      <c r="M79" s="348"/>
      <c r="N79" s="102"/>
      <c r="O79" s="102"/>
      <c r="P79" s="102"/>
      <c r="Q79" s="102"/>
      <c r="R79" s="102"/>
      <c r="S79" s="102"/>
      <c r="T79" s="102"/>
      <c r="U79" s="102"/>
      <c r="V79" s="102"/>
      <c r="W79" s="158"/>
    </row>
    <row r="80" spans="1:155" s="132" customFormat="1" ht="18">
      <c r="A80" s="102"/>
      <c r="B80" s="102"/>
      <c r="C80" s="102"/>
      <c r="D80" s="102"/>
      <c r="E80" s="348" t="s">
        <v>7</v>
      </c>
      <c r="F80" s="348"/>
      <c r="G80" s="348"/>
      <c r="H80" s="348"/>
      <c r="I80" s="348"/>
      <c r="J80" s="348"/>
      <c r="K80" s="348"/>
      <c r="L80" s="348"/>
      <c r="M80" s="348"/>
      <c r="N80" s="102"/>
      <c r="O80" s="102"/>
      <c r="P80" s="102"/>
      <c r="Q80" s="102"/>
      <c r="R80" s="102"/>
      <c r="S80" s="102"/>
      <c r="T80" s="102"/>
      <c r="U80" s="102"/>
      <c r="V80" s="102"/>
      <c r="W80" s="158"/>
    </row>
    <row r="81" spans="1:23" s="132" customFormat="1" ht="15">
      <c r="A81" s="101"/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 t="s">
        <v>98</v>
      </c>
      <c r="R81" s="101"/>
      <c r="S81" s="101"/>
      <c r="T81" s="101"/>
      <c r="U81" s="101"/>
      <c r="V81" s="101"/>
      <c r="W81" s="158"/>
    </row>
    <row r="82" spans="1:23" s="132" customFormat="1" ht="15">
      <c r="A82" s="101"/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 t="s">
        <v>139</v>
      </c>
      <c r="R82" s="101"/>
      <c r="S82" s="101"/>
      <c r="T82" s="101"/>
      <c r="U82" s="101"/>
      <c r="V82" s="101"/>
      <c r="W82" s="158"/>
    </row>
    <row r="83" spans="1:23" s="132" customFormat="1" ht="15">
      <c r="A83" s="101"/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 t="s">
        <v>99</v>
      </c>
      <c r="R83" s="101"/>
      <c r="S83" s="101"/>
      <c r="T83" s="101" t="s">
        <v>177</v>
      </c>
      <c r="U83" s="101"/>
      <c r="V83" s="101"/>
      <c r="W83" s="158"/>
    </row>
    <row r="84" spans="1:23" s="132" customFormat="1" ht="15">
      <c r="A84" s="101"/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 t="s">
        <v>101</v>
      </c>
      <c r="R84" s="101"/>
      <c r="S84" s="101"/>
      <c r="T84" s="101">
        <v>4</v>
      </c>
      <c r="U84" s="101"/>
      <c r="V84" s="101"/>
      <c r="W84" s="158"/>
    </row>
    <row r="85" spans="1:23" s="132" customFormat="1" ht="15">
      <c r="A85" s="101"/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 t="s">
        <v>102</v>
      </c>
      <c r="R85" s="101"/>
      <c r="S85" s="101"/>
      <c r="T85" s="101">
        <v>18</v>
      </c>
      <c r="U85" s="101" t="s">
        <v>103</v>
      </c>
      <c r="V85" s="101"/>
      <c r="W85" s="158"/>
    </row>
    <row r="86" spans="1:23" s="132" customFormat="1" ht="15">
      <c r="A86" s="101"/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 t="s">
        <v>104</v>
      </c>
      <c r="R86" s="101"/>
      <c r="S86" s="101"/>
      <c r="T86" s="101">
        <v>0</v>
      </c>
      <c r="U86" s="103">
        <f>T86*100/T85</f>
        <v>0</v>
      </c>
      <c r="V86" s="101" t="s">
        <v>17</v>
      </c>
      <c r="W86" s="158"/>
    </row>
    <row r="87" spans="1:23" s="132" customFormat="1" ht="15">
      <c r="A87" s="101"/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 t="s">
        <v>105</v>
      </c>
      <c r="R87" s="101"/>
      <c r="S87" s="101"/>
      <c r="T87" s="101">
        <v>18</v>
      </c>
      <c r="U87" s="103">
        <f>T87*100/T85</f>
        <v>100</v>
      </c>
      <c r="V87" s="101" t="s">
        <v>17</v>
      </c>
      <c r="W87" s="158"/>
    </row>
    <row r="88" spans="1:23" s="132" customFormat="1" ht="15">
      <c r="A88" s="101"/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 t="s">
        <v>106</v>
      </c>
      <c r="R88" s="101"/>
      <c r="S88" s="101"/>
      <c r="T88" s="101">
        <f>K101</f>
        <v>67.400000000000006</v>
      </c>
      <c r="U88" s="101"/>
      <c r="V88" s="101"/>
      <c r="W88" s="158"/>
    </row>
    <row r="89" spans="1:23" s="132" customFormat="1" ht="15">
      <c r="A89" s="101"/>
      <c r="B89" s="101" t="s">
        <v>189</v>
      </c>
      <c r="C89" s="101" t="s">
        <v>136</v>
      </c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58"/>
    </row>
    <row r="90" spans="1:23" s="132" customFormat="1" ht="16.5" customHeight="1">
      <c r="A90" s="342" t="s">
        <v>108</v>
      </c>
      <c r="B90" s="342" t="s">
        <v>109</v>
      </c>
      <c r="C90" s="342" t="s">
        <v>110</v>
      </c>
      <c r="D90" s="342" t="s">
        <v>111</v>
      </c>
      <c r="E90" s="342" t="s">
        <v>10</v>
      </c>
      <c r="F90" s="342" t="s">
        <v>112</v>
      </c>
      <c r="G90" s="342" t="s">
        <v>113</v>
      </c>
      <c r="H90" s="342" t="s">
        <v>114</v>
      </c>
      <c r="I90" s="333" t="s">
        <v>115</v>
      </c>
      <c r="J90" s="342" t="s">
        <v>11</v>
      </c>
      <c r="K90" s="342" t="s">
        <v>116</v>
      </c>
      <c r="L90" s="342" t="s">
        <v>12</v>
      </c>
      <c r="M90" s="345" t="s">
        <v>117</v>
      </c>
      <c r="N90" s="345"/>
      <c r="O90" s="345"/>
      <c r="P90" s="345"/>
      <c r="Q90" s="345"/>
      <c r="R90" s="345"/>
      <c r="S90" s="345"/>
      <c r="T90" s="345"/>
      <c r="U90" s="342" t="s">
        <v>118</v>
      </c>
      <c r="V90" s="342" t="s">
        <v>119</v>
      </c>
      <c r="W90" s="158"/>
    </row>
    <row r="91" spans="1:23" s="132" customFormat="1" ht="15">
      <c r="A91" s="343"/>
      <c r="B91" s="343"/>
      <c r="C91" s="343"/>
      <c r="D91" s="343"/>
      <c r="E91" s="343"/>
      <c r="F91" s="343"/>
      <c r="G91" s="343"/>
      <c r="H91" s="343"/>
      <c r="I91" s="334"/>
      <c r="J91" s="343"/>
      <c r="K91" s="343"/>
      <c r="L91" s="343"/>
      <c r="M91" s="342" t="s">
        <v>120</v>
      </c>
      <c r="N91" s="342" t="s">
        <v>15</v>
      </c>
      <c r="O91" s="345" t="s">
        <v>16</v>
      </c>
      <c r="P91" s="345"/>
      <c r="Q91" s="345"/>
      <c r="R91" s="342" t="s">
        <v>124</v>
      </c>
      <c r="S91" s="342"/>
      <c r="T91" s="342"/>
      <c r="U91" s="343"/>
      <c r="V91" s="343"/>
      <c r="W91" s="158"/>
    </row>
    <row r="92" spans="1:23" s="132" customFormat="1" ht="92.25" customHeight="1">
      <c r="A92" s="344"/>
      <c r="B92" s="344"/>
      <c r="C92" s="344"/>
      <c r="D92" s="344"/>
      <c r="E92" s="344"/>
      <c r="F92" s="344"/>
      <c r="G92" s="344"/>
      <c r="H92" s="344"/>
      <c r="I92" s="335"/>
      <c r="J92" s="344"/>
      <c r="K92" s="344"/>
      <c r="L92" s="344"/>
      <c r="M92" s="344"/>
      <c r="N92" s="344"/>
      <c r="O92" s="136" t="s">
        <v>17</v>
      </c>
      <c r="P92" s="136" t="s">
        <v>18</v>
      </c>
      <c r="Q92" s="136" t="s">
        <v>19</v>
      </c>
      <c r="R92" s="344"/>
      <c r="S92" s="344"/>
      <c r="T92" s="344"/>
      <c r="U92" s="344"/>
      <c r="V92" s="344"/>
      <c r="W92" s="158"/>
    </row>
    <row r="93" spans="1:23" s="132" customFormat="1" ht="99.75" customHeight="1">
      <c r="A93" s="136">
        <v>1</v>
      </c>
      <c r="B93" s="240"/>
      <c r="C93" s="242" t="s">
        <v>190</v>
      </c>
      <c r="D93" s="240" t="s">
        <v>33</v>
      </c>
      <c r="E93" s="240" t="s">
        <v>26</v>
      </c>
      <c r="F93" s="240" t="s">
        <v>138</v>
      </c>
      <c r="G93" s="247" t="s">
        <v>92</v>
      </c>
      <c r="H93" s="237" t="s">
        <v>21</v>
      </c>
      <c r="I93" s="247">
        <v>84061</v>
      </c>
      <c r="J93" s="95">
        <f t="shared" ref="J93:J99" si="15">I93/72</f>
        <v>1167.51</v>
      </c>
      <c r="K93" s="96">
        <f>14.6+10.2+4.8</f>
        <v>29.6</v>
      </c>
      <c r="L93" s="238">
        <f>J93*K93</f>
        <v>34558</v>
      </c>
      <c r="M93" s="136"/>
      <c r="N93" s="136"/>
      <c r="O93" s="136"/>
      <c r="P93" s="136"/>
      <c r="Q93" s="238">
        <f>17697*25%/72*P93</f>
        <v>0</v>
      </c>
      <c r="R93" s="238"/>
      <c r="S93" s="238"/>
      <c r="T93" s="238"/>
      <c r="U93" s="238">
        <f t="shared" ref="U93:U100" si="16">L93*10%</f>
        <v>3456</v>
      </c>
      <c r="V93" s="238">
        <f t="shared" ref="V93:V100" si="17">M93+N93+Q93+R93+T93+U93+S93+L93</f>
        <v>38014</v>
      </c>
      <c r="W93" s="158"/>
    </row>
    <row r="94" spans="1:23" s="132" customFormat="1" ht="48.75" customHeight="1">
      <c r="A94" s="239">
        <v>2</v>
      </c>
      <c r="B94" s="241"/>
      <c r="C94" s="241" t="s">
        <v>191</v>
      </c>
      <c r="D94" s="240" t="s">
        <v>33</v>
      </c>
      <c r="E94" s="241" t="s">
        <v>22</v>
      </c>
      <c r="F94" s="241" t="s">
        <v>44</v>
      </c>
      <c r="G94" s="241" t="s">
        <v>83</v>
      </c>
      <c r="H94" s="243" t="s">
        <v>21</v>
      </c>
      <c r="I94" s="243">
        <v>89016</v>
      </c>
      <c r="J94" s="95">
        <f t="shared" si="15"/>
        <v>1236.33</v>
      </c>
      <c r="K94" s="96">
        <v>2.6</v>
      </c>
      <c r="L94" s="238">
        <f t="shared" ref="L94:L100" si="18">J94*K94</f>
        <v>3214</v>
      </c>
      <c r="M94" s="136"/>
      <c r="N94" s="136"/>
      <c r="O94" s="136"/>
      <c r="P94" s="136"/>
      <c r="Q94" s="238">
        <f t="shared" ref="Q94:Q95" si="19">17697*25%/72*P94</f>
        <v>0</v>
      </c>
      <c r="R94" s="136"/>
      <c r="S94" s="136"/>
      <c r="T94" s="238"/>
      <c r="U94" s="238">
        <f t="shared" si="16"/>
        <v>321</v>
      </c>
      <c r="V94" s="238">
        <f t="shared" si="17"/>
        <v>3535</v>
      </c>
      <c r="W94" s="158"/>
    </row>
    <row r="95" spans="1:23" s="132" customFormat="1" ht="50.25" customHeight="1">
      <c r="A95" s="136">
        <v>3</v>
      </c>
      <c r="B95" s="240"/>
      <c r="C95" s="242" t="s">
        <v>192</v>
      </c>
      <c r="D95" s="240" t="s">
        <v>33</v>
      </c>
      <c r="E95" s="240" t="s">
        <v>26</v>
      </c>
      <c r="F95" s="240" t="s">
        <v>27</v>
      </c>
      <c r="G95" s="240" t="s">
        <v>75</v>
      </c>
      <c r="H95" s="243" t="s">
        <v>21</v>
      </c>
      <c r="I95" s="243">
        <v>84061</v>
      </c>
      <c r="J95" s="95">
        <f t="shared" si="15"/>
        <v>1167.51</v>
      </c>
      <c r="K95" s="96">
        <v>4.2</v>
      </c>
      <c r="L95" s="238">
        <f t="shared" si="18"/>
        <v>4904</v>
      </c>
      <c r="M95" s="136"/>
      <c r="N95" s="136"/>
      <c r="O95" s="136"/>
      <c r="P95" s="136"/>
      <c r="Q95" s="238">
        <f t="shared" si="19"/>
        <v>0</v>
      </c>
      <c r="R95" s="136"/>
      <c r="S95" s="136"/>
      <c r="T95" s="238"/>
      <c r="U95" s="238">
        <f t="shared" si="16"/>
        <v>490</v>
      </c>
      <c r="V95" s="238">
        <f t="shared" si="17"/>
        <v>5394</v>
      </c>
      <c r="W95" s="158"/>
    </row>
    <row r="96" spans="1:23" s="132" customFormat="1" ht="75">
      <c r="A96" s="239">
        <v>4</v>
      </c>
      <c r="B96" s="241"/>
      <c r="C96" s="242" t="s">
        <v>193</v>
      </c>
      <c r="D96" s="240" t="s">
        <v>33</v>
      </c>
      <c r="E96" s="241" t="s">
        <v>128</v>
      </c>
      <c r="F96" s="240" t="s">
        <v>129</v>
      </c>
      <c r="G96" s="256" t="s">
        <v>88</v>
      </c>
      <c r="H96" s="243" t="s">
        <v>21</v>
      </c>
      <c r="I96" s="243">
        <v>93971</v>
      </c>
      <c r="J96" s="95">
        <f t="shared" si="15"/>
        <v>1305.1500000000001</v>
      </c>
      <c r="K96" s="96">
        <f>5.2+1.4</f>
        <v>6.6</v>
      </c>
      <c r="L96" s="238">
        <f t="shared" si="18"/>
        <v>8614</v>
      </c>
      <c r="M96" s="136"/>
      <c r="N96" s="136"/>
      <c r="O96" s="136"/>
      <c r="P96" s="136"/>
      <c r="Q96" s="238">
        <f>17697*20%/72*P96</f>
        <v>0</v>
      </c>
      <c r="R96" s="136"/>
      <c r="S96" s="136"/>
      <c r="T96" s="238"/>
      <c r="U96" s="238">
        <f t="shared" si="16"/>
        <v>861</v>
      </c>
      <c r="V96" s="238">
        <f t="shared" si="17"/>
        <v>9475</v>
      </c>
      <c r="W96" s="158"/>
    </row>
    <row r="97" spans="1:23" s="132" customFormat="1" ht="34.5" customHeight="1">
      <c r="A97" s="136">
        <v>5</v>
      </c>
      <c r="B97" s="241"/>
      <c r="C97" s="241" t="s">
        <v>159</v>
      </c>
      <c r="D97" s="240" t="s">
        <v>33</v>
      </c>
      <c r="E97" s="240" t="s">
        <v>22</v>
      </c>
      <c r="F97" s="241" t="s">
        <v>326</v>
      </c>
      <c r="G97" s="241" t="s">
        <v>61</v>
      </c>
      <c r="H97" s="243" t="s">
        <v>21</v>
      </c>
      <c r="I97" s="243">
        <v>89016</v>
      </c>
      <c r="J97" s="95">
        <f t="shared" si="15"/>
        <v>1236.33</v>
      </c>
      <c r="K97" s="252">
        <v>6.4</v>
      </c>
      <c r="L97" s="238">
        <f t="shared" si="18"/>
        <v>7913</v>
      </c>
      <c r="M97" s="136"/>
      <c r="N97" s="136"/>
      <c r="O97" s="136"/>
      <c r="P97" s="136"/>
      <c r="Q97" s="238">
        <f>17697*20%/72*P97</f>
        <v>0</v>
      </c>
      <c r="R97" s="136"/>
      <c r="S97" s="136"/>
      <c r="T97" s="238"/>
      <c r="U97" s="238">
        <f t="shared" si="16"/>
        <v>791</v>
      </c>
      <c r="V97" s="238">
        <f t="shared" si="17"/>
        <v>8704</v>
      </c>
      <c r="W97" s="158"/>
    </row>
    <row r="98" spans="1:23" s="132" customFormat="1" ht="45.75" customHeight="1">
      <c r="A98" s="239">
        <v>6</v>
      </c>
      <c r="B98" s="240"/>
      <c r="C98" s="242" t="s">
        <v>165</v>
      </c>
      <c r="D98" s="240" t="s">
        <v>33</v>
      </c>
      <c r="E98" s="235" t="s">
        <v>131</v>
      </c>
      <c r="F98" s="240" t="s">
        <v>132</v>
      </c>
      <c r="G98" s="247" t="s">
        <v>93</v>
      </c>
      <c r="H98" s="237" t="s">
        <v>30</v>
      </c>
      <c r="I98" s="247">
        <v>90609</v>
      </c>
      <c r="J98" s="95">
        <f t="shared" si="15"/>
        <v>1258.46</v>
      </c>
      <c r="K98" s="96">
        <v>1</v>
      </c>
      <c r="L98" s="238">
        <f t="shared" si="18"/>
        <v>1258</v>
      </c>
      <c r="M98" s="136"/>
      <c r="N98" s="136"/>
      <c r="O98" s="136"/>
      <c r="P98" s="96"/>
      <c r="Q98" s="238">
        <f t="shared" ref="Q98:Q99" si="20">17697*20%/72*P98</f>
        <v>0</v>
      </c>
      <c r="R98" s="136"/>
      <c r="S98" s="136"/>
      <c r="T98" s="238"/>
      <c r="U98" s="238">
        <f t="shared" si="16"/>
        <v>126</v>
      </c>
      <c r="V98" s="238">
        <f t="shared" si="17"/>
        <v>1384</v>
      </c>
      <c r="W98" s="158"/>
    </row>
    <row r="99" spans="1:23" s="132" customFormat="1" ht="52.5" customHeight="1">
      <c r="A99" s="136">
        <v>7</v>
      </c>
      <c r="B99" s="240"/>
      <c r="C99" s="248" t="s">
        <v>213</v>
      </c>
      <c r="D99" s="240" t="s">
        <v>33</v>
      </c>
      <c r="E99" s="240" t="s">
        <v>24</v>
      </c>
      <c r="F99" s="240" t="s">
        <v>135</v>
      </c>
      <c r="G99" s="241" t="s">
        <v>77</v>
      </c>
      <c r="H99" s="243" t="s">
        <v>21</v>
      </c>
      <c r="I99" s="243">
        <v>85653</v>
      </c>
      <c r="J99" s="95">
        <f t="shared" si="15"/>
        <v>1189.6300000000001</v>
      </c>
      <c r="K99" s="96">
        <v>1</v>
      </c>
      <c r="L99" s="238">
        <f t="shared" si="18"/>
        <v>1190</v>
      </c>
      <c r="M99" s="136"/>
      <c r="N99" s="136"/>
      <c r="O99" s="136"/>
      <c r="P99" s="136"/>
      <c r="Q99" s="238">
        <f t="shared" si="20"/>
        <v>0</v>
      </c>
      <c r="R99" s="136"/>
      <c r="S99" s="136"/>
      <c r="T99" s="238"/>
      <c r="U99" s="238">
        <f t="shared" si="16"/>
        <v>119</v>
      </c>
      <c r="V99" s="238">
        <f t="shared" si="17"/>
        <v>1309</v>
      </c>
      <c r="W99" s="158"/>
    </row>
    <row r="100" spans="1:23" s="132" customFormat="1" ht="60.75" customHeight="1">
      <c r="A100" s="239">
        <v>8</v>
      </c>
      <c r="B100" s="240"/>
      <c r="C100" s="257" t="s">
        <v>196</v>
      </c>
      <c r="D100" s="136" t="s">
        <v>33</v>
      </c>
      <c r="E100" s="248"/>
      <c r="F100" s="248"/>
      <c r="G100" s="247" t="s">
        <v>32</v>
      </c>
      <c r="H100" s="243" t="s">
        <v>30</v>
      </c>
      <c r="I100" s="243">
        <v>85653</v>
      </c>
      <c r="J100" s="95">
        <f t="shared" ref="J100" si="21">I100/72</f>
        <v>1189.6300000000001</v>
      </c>
      <c r="K100" s="258">
        <f>0.2+8.8+1.2+0.4+5.4</f>
        <v>16</v>
      </c>
      <c r="L100" s="238">
        <f t="shared" si="18"/>
        <v>19034</v>
      </c>
      <c r="M100" s="134"/>
      <c r="N100" s="134"/>
      <c r="O100" s="134"/>
      <c r="P100" s="134"/>
      <c r="Q100" s="259"/>
      <c r="R100" s="134"/>
      <c r="S100" s="134"/>
      <c r="T100" s="259"/>
      <c r="U100" s="238">
        <f t="shared" si="16"/>
        <v>1903</v>
      </c>
      <c r="V100" s="238">
        <f t="shared" si="17"/>
        <v>20937</v>
      </c>
      <c r="W100" s="158"/>
    </row>
    <row r="101" spans="1:23" s="132" customFormat="1" ht="15" customHeight="1">
      <c r="A101" s="136"/>
      <c r="B101" s="136" t="s">
        <v>8</v>
      </c>
      <c r="C101" s="136"/>
      <c r="D101" s="136"/>
      <c r="E101" s="136"/>
      <c r="F101" s="136"/>
      <c r="G101" s="136"/>
      <c r="H101" s="136"/>
      <c r="I101" s="136"/>
      <c r="J101" s="95"/>
      <c r="K101" s="252">
        <f>SUM(K93:K100)</f>
        <v>67.400000000000006</v>
      </c>
      <c r="L101" s="95">
        <f>SUM(L93:L100)</f>
        <v>80685</v>
      </c>
      <c r="M101" s="95">
        <f>SUM(M93:M100)</f>
        <v>0</v>
      </c>
      <c r="N101" s="95">
        <f>SUM(N93:N100)</f>
        <v>0</v>
      </c>
      <c r="O101" s="95"/>
      <c r="P101" s="95">
        <f t="shared" ref="P101:V101" si="22">SUM(P93:P100)</f>
        <v>0</v>
      </c>
      <c r="Q101" s="95">
        <f t="shared" si="22"/>
        <v>0</v>
      </c>
      <c r="R101" s="95">
        <f t="shared" si="22"/>
        <v>0</v>
      </c>
      <c r="S101" s="95">
        <f t="shared" si="22"/>
        <v>0</v>
      </c>
      <c r="T101" s="95">
        <f t="shared" si="22"/>
        <v>0</v>
      </c>
      <c r="U101" s="95">
        <f t="shared" si="22"/>
        <v>8067</v>
      </c>
      <c r="V101" s="95">
        <f t="shared" si="22"/>
        <v>88752</v>
      </c>
      <c r="W101" s="158"/>
    </row>
    <row r="102" spans="1:23" s="132" customFormat="1" ht="15" customHeight="1">
      <c r="A102" s="101"/>
      <c r="B102" s="101"/>
      <c r="C102" s="101"/>
      <c r="D102" s="101"/>
      <c r="E102" s="101"/>
      <c r="F102" s="101"/>
      <c r="G102" s="101"/>
      <c r="H102" s="101"/>
      <c r="I102" s="101"/>
      <c r="J102" s="101"/>
      <c r="K102" s="103"/>
      <c r="L102" s="101"/>
      <c r="M102" s="101"/>
      <c r="N102" s="98" t="s">
        <v>123</v>
      </c>
      <c r="O102" s="98"/>
      <c r="P102" s="98"/>
      <c r="Q102" s="98"/>
      <c r="R102" s="99"/>
      <c r="S102" s="99"/>
      <c r="T102" s="101"/>
      <c r="U102" s="101"/>
      <c r="V102" s="101"/>
      <c r="W102" s="158"/>
    </row>
    <row r="103" spans="1:23" s="132" customFormat="1" ht="15">
      <c r="A103" s="97"/>
      <c r="B103" s="104"/>
      <c r="C103" s="105"/>
      <c r="D103" s="97"/>
      <c r="E103" s="106"/>
      <c r="F103" s="107"/>
      <c r="G103" s="108"/>
      <c r="H103" s="109"/>
      <c r="I103" s="109"/>
      <c r="J103" s="110"/>
      <c r="K103" s="97"/>
      <c r="L103" s="111"/>
      <c r="M103" s="97"/>
      <c r="N103" s="97"/>
      <c r="O103" s="97"/>
      <c r="P103" s="97"/>
      <c r="Q103" s="111"/>
      <c r="R103" s="97"/>
      <c r="S103" s="97"/>
      <c r="T103" s="111"/>
      <c r="U103" s="111"/>
      <c r="V103" s="111"/>
      <c r="W103" s="158"/>
    </row>
    <row r="104" spans="1:23" s="132" customFormat="1" ht="15">
      <c r="A104" s="101"/>
      <c r="B104" s="101"/>
      <c r="C104" s="101"/>
      <c r="D104" s="101"/>
      <c r="E104" s="101"/>
      <c r="F104" s="101"/>
      <c r="G104" s="101"/>
      <c r="H104" s="101"/>
      <c r="I104" s="101"/>
      <c r="J104" s="101"/>
      <c r="K104" s="103"/>
      <c r="L104" s="101"/>
      <c r="M104" s="101"/>
      <c r="N104" s="98"/>
      <c r="O104" s="98"/>
      <c r="P104" s="98"/>
      <c r="Q104" s="98"/>
      <c r="R104" s="99"/>
      <c r="S104" s="112"/>
      <c r="T104" s="101"/>
      <c r="U104" s="101"/>
      <c r="V104" s="101"/>
      <c r="W104" s="158"/>
    </row>
    <row r="105" spans="1:23" s="64" customFormat="1" ht="15">
      <c r="A105" s="114"/>
      <c r="B105" s="113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</row>
    <row r="106" spans="1:23" s="64" customFormat="1" ht="15">
      <c r="A106" s="114"/>
      <c r="B106" s="113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</row>
    <row r="107" spans="1:23" s="64" customFormat="1" ht="15">
      <c r="A107" s="114"/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</row>
    <row r="108" spans="1:23" s="64" customFormat="1" ht="15">
      <c r="A108" s="114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</row>
    <row r="109" spans="1:23" s="64" customFormat="1" ht="15">
      <c r="A109" s="114"/>
      <c r="B109" s="113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</row>
    <row r="110" spans="1:23" s="64" customFormat="1" ht="15">
      <c r="A110" s="114"/>
      <c r="B110" s="113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</row>
    <row r="111" spans="1:23" s="64" customFormat="1" ht="15">
      <c r="A111" s="114"/>
      <c r="B111" s="113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</row>
    <row r="112" spans="1:23" s="64" customFormat="1" ht="15">
      <c r="A112" s="114"/>
      <c r="B112" s="113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</row>
    <row r="113" spans="1:23" s="64" customFormat="1" ht="15">
      <c r="A113" s="114"/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</row>
    <row r="114" spans="1:23" s="64" customFormat="1" ht="15">
      <c r="A114" s="114"/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</row>
    <row r="115" spans="1:23" s="64" customFormat="1" ht="15">
      <c r="A115" s="114"/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</row>
    <row r="116" spans="1:23" s="64" customFormat="1" ht="15">
      <c r="A116" s="114"/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</row>
    <row r="117" spans="1:23" s="64" customFormat="1" ht="15">
      <c r="A117" s="114"/>
      <c r="B117" s="113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</row>
    <row r="118" spans="1:23" s="64" customFormat="1" ht="15">
      <c r="A118" s="114"/>
      <c r="B118" s="113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</row>
    <row r="119" spans="1:23" s="64" customFormat="1" ht="15">
      <c r="A119" s="114"/>
      <c r="B119" s="113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</row>
    <row r="120" spans="1:23" s="64" customFormat="1" ht="15">
      <c r="A120" s="114"/>
      <c r="B120" s="113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</row>
    <row r="121" spans="1:23" s="64" customFormat="1" ht="15">
      <c r="A121" s="114"/>
      <c r="B121" s="113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</row>
    <row r="122" spans="1:23" s="64" customFormat="1" ht="15">
      <c r="A122" s="114"/>
      <c r="B122" s="113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  <c r="T122" s="113"/>
      <c r="U122" s="113"/>
      <c r="V122" s="113"/>
      <c r="W122" s="113"/>
    </row>
    <row r="123" spans="1:23" s="64" customFormat="1" ht="15">
      <c r="A123" s="114"/>
      <c r="B123" s="113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</row>
    <row r="124" spans="1:23" s="64" customFormat="1" ht="15">
      <c r="A124" s="114"/>
      <c r="B124" s="113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13"/>
    </row>
    <row r="125" spans="1:23" s="64" customFormat="1" ht="15">
      <c r="A125" s="114"/>
      <c r="B125" s="113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</row>
    <row r="126" spans="1:23" s="64" customFormat="1" ht="15">
      <c r="A126" s="114"/>
      <c r="B126" s="113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</row>
    <row r="127" spans="1:23" s="64" customFormat="1" ht="15">
      <c r="A127" s="114"/>
      <c r="B127" s="113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</row>
    <row r="128" spans="1:23" s="35" customFormat="1" ht="15">
      <c r="A128" s="94"/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</row>
    <row r="129" spans="1:27" s="35" customFormat="1" ht="15">
      <c r="A129" s="94"/>
      <c r="B129" s="93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</row>
    <row r="130" spans="1:27" s="65" customFormat="1" ht="15">
      <c r="A130" s="115"/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</row>
    <row r="131" spans="1:27" s="65" customFormat="1" ht="15">
      <c r="A131" s="115"/>
      <c r="B131" s="116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</row>
    <row r="132" spans="1:27" s="65" customFormat="1">
      <c r="A132" s="159"/>
    </row>
    <row r="133" spans="1:27" s="65" customFormat="1">
      <c r="A133" s="159"/>
    </row>
    <row r="134" spans="1:27" s="65" customFormat="1">
      <c r="A134" s="159"/>
    </row>
    <row r="135" spans="1:27" ht="14.25">
      <c r="A135" s="13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</row>
  </sheetData>
  <mergeCells count="82">
    <mergeCell ref="E80:M80"/>
    <mergeCell ref="L90:L92"/>
    <mergeCell ref="M90:T90"/>
    <mergeCell ref="U90:U92"/>
    <mergeCell ref="V90:V92"/>
    <mergeCell ref="M91:M92"/>
    <mergeCell ref="N91:N92"/>
    <mergeCell ref="O91:Q91"/>
    <mergeCell ref="R91:R92"/>
    <mergeCell ref="S91:S92"/>
    <mergeCell ref="T91:T92"/>
    <mergeCell ref="L57:L59"/>
    <mergeCell ref="M57:T57"/>
    <mergeCell ref="E77:L77"/>
    <mergeCell ref="E78:M78"/>
    <mergeCell ref="A90:A92"/>
    <mergeCell ref="B90:B92"/>
    <mergeCell ref="C90:C92"/>
    <mergeCell ref="D90:D92"/>
    <mergeCell ref="E90:E92"/>
    <mergeCell ref="F90:F92"/>
    <mergeCell ref="G90:G92"/>
    <mergeCell ref="H90:H92"/>
    <mergeCell ref="I90:I92"/>
    <mergeCell ref="J90:J92"/>
    <mergeCell ref="K90:K92"/>
    <mergeCell ref="E79:M79"/>
    <mergeCell ref="U57:U59"/>
    <mergeCell ref="V57:V59"/>
    <mergeCell ref="M58:M59"/>
    <mergeCell ref="N58:N59"/>
    <mergeCell ref="O58:Q58"/>
    <mergeCell ref="R58:R59"/>
    <mergeCell ref="S58:S59"/>
    <mergeCell ref="T58:T59"/>
    <mergeCell ref="B40:D40"/>
    <mergeCell ref="E45:M45"/>
    <mergeCell ref="E46:M46"/>
    <mergeCell ref="E47:M47"/>
    <mergeCell ref="A57:A59"/>
    <mergeCell ref="B57:B59"/>
    <mergeCell ref="C57:C59"/>
    <mergeCell ref="D57:D59"/>
    <mergeCell ref="E57:E59"/>
    <mergeCell ref="E44:L44"/>
    <mergeCell ref="F57:F59"/>
    <mergeCell ref="G57:G59"/>
    <mergeCell ref="H57:H59"/>
    <mergeCell ref="J57:J59"/>
    <mergeCell ref="K57:K59"/>
    <mergeCell ref="I57:I59"/>
    <mergeCell ref="B39:D39"/>
    <mergeCell ref="M17:T17"/>
    <mergeCell ref="U17:U19"/>
    <mergeCell ref="V17:V19"/>
    <mergeCell ref="M18:M19"/>
    <mergeCell ref="N18:N19"/>
    <mergeCell ref="O18:Q18"/>
    <mergeCell ref="R18:R19"/>
    <mergeCell ref="S18:S19"/>
    <mergeCell ref="T18:T19"/>
    <mergeCell ref="G17:G19"/>
    <mergeCell ref="H17:H19"/>
    <mergeCell ref="J17:J19"/>
    <mergeCell ref="K17:K19"/>
    <mergeCell ref="L17:L19"/>
    <mergeCell ref="I17:I19"/>
    <mergeCell ref="B34:Q34"/>
    <mergeCell ref="B35:Q35"/>
    <mergeCell ref="B36:Q36"/>
    <mergeCell ref="B37:Q37"/>
    <mergeCell ref="B38:D38"/>
    <mergeCell ref="E4:L4"/>
    <mergeCell ref="E5:M5"/>
    <mergeCell ref="E6:M6"/>
    <mergeCell ref="E7:M7"/>
    <mergeCell ref="A17:A19"/>
    <mergeCell ref="B17:B19"/>
    <mergeCell ref="C17:C19"/>
    <mergeCell ref="D17:D19"/>
    <mergeCell ref="E17:E19"/>
    <mergeCell ref="F17:F19"/>
  </mergeCells>
  <printOptions horizontalCentered="1" verticalCentered="1"/>
  <pageMargins left="0" right="0" top="0" bottom="0" header="0" footer="0"/>
  <pageSetup paperSize="9" scale="45" orientation="landscape" r:id="rId1"/>
  <headerFooter alignWithMargins="0"/>
  <rowBreaks count="2" manualBreakCount="2">
    <brk id="39" max="16383" man="1"/>
    <brk id="73" max="16383" man="1"/>
  </rowBreaks>
  <colBreaks count="1" manualBreakCount="1">
    <brk id="2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I402"/>
  <sheetViews>
    <sheetView view="pageBreakPreview" zoomScale="80" zoomScaleNormal="100" zoomScaleSheetLayoutView="80" workbookViewId="0">
      <selection activeCell="B86" sqref="B86:B96"/>
    </sheetView>
  </sheetViews>
  <sheetFormatPr defaultRowHeight="12.75"/>
  <cols>
    <col min="1" max="1" width="5.7109375" style="3" customWidth="1"/>
    <col min="2" max="2" width="24.42578125" style="3" customWidth="1"/>
    <col min="3" max="3" width="34.85546875" style="3" customWidth="1"/>
    <col min="4" max="4" width="9.42578125" style="3" customWidth="1"/>
    <col min="5" max="5" width="42.28515625" style="3" customWidth="1"/>
    <col min="6" max="6" width="15.85546875" style="3" customWidth="1"/>
    <col min="7" max="7" width="10.42578125" style="3" customWidth="1"/>
    <col min="8" max="8" width="6.7109375" style="3" customWidth="1"/>
    <col min="9" max="9" width="9.42578125" style="3" customWidth="1"/>
    <col min="10" max="10" width="11.28515625" style="3" customWidth="1"/>
    <col min="11" max="11" width="7.85546875" style="3" customWidth="1"/>
    <col min="12" max="12" width="9.85546875" style="3" customWidth="1"/>
    <col min="13" max="14" width="9.140625" style="3"/>
    <col min="15" max="16" width="8.5703125" style="3" customWidth="1"/>
    <col min="17" max="17" width="7.85546875" style="3" customWidth="1"/>
    <col min="18" max="18" width="10.85546875" style="3" customWidth="1"/>
    <col min="19" max="19" width="4.140625" style="3" hidden="1" customWidth="1"/>
    <col min="20" max="20" width="8.140625" style="3" customWidth="1"/>
    <col min="21" max="21" width="10" style="3" bestFit="1" customWidth="1"/>
    <col min="22" max="22" width="10.7109375" style="3" customWidth="1"/>
    <col min="23" max="165" width="9.140625" style="7"/>
    <col min="166" max="16384" width="9.140625" style="3"/>
  </cols>
  <sheetData>
    <row r="1" spans="1:165" s="23" customFormat="1" ht="15.75">
      <c r="A1" s="100" t="s">
        <v>0</v>
      </c>
      <c r="B1" s="100"/>
      <c r="C1" s="100"/>
      <c r="D1" s="100"/>
      <c r="E1" s="101"/>
      <c r="F1" s="101"/>
      <c r="G1" s="101"/>
      <c r="H1" s="101"/>
      <c r="I1" s="101"/>
      <c r="J1" s="101"/>
      <c r="K1" s="101"/>
      <c r="L1" s="101"/>
      <c r="M1" s="101"/>
      <c r="N1" s="92" t="s">
        <v>1</v>
      </c>
      <c r="O1" s="92"/>
      <c r="P1" s="92"/>
      <c r="Q1" s="92"/>
      <c r="R1" s="92"/>
      <c r="S1" s="92"/>
      <c r="T1" s="92"/>
      <c r="U1" s="93"/>
      <c r="V1" s="93"/>
      <c r="W1" s="90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  <c r="CH1" s="131"/>
      <c r="CI1" s="131"/>
      <c r="CJ1" s="131"/>
      <c r="CK1" s="131"/>
      <c r="CL1" s="131"/>
      <c r="CM1" s="131"/>
      <c r="CN1" s="131"/>
      <c r="CO1" s="131"/>
      <c r="CP1" s="131"/>
      <c r="CQ1" s="131"/>
      <c r="CR1" s="131"/>
      <c r="CS1" s="131"/>
      <c r="CT1" s="131"/>
      <c r="CU1" s="131"/>
      <c r="CV1" s="131"/>
      <c r="CW1" s="131"/>
      <c r="CX1" s="131"/>
      <c r="CY1" s="131"/>
      <c r="CZ1" s="131"/>
      <c r="DA1" s="131"/>
      <c r="DB1" s="131"/>
      <c r="DC1" s="131"/>
      <c r="DD1" s="131"/>
      <c r="DE1" s="131"/>
      <c r="DF1" s="131"/>
      <c r="DG1" s="131"/>
      <c r="DH1" s="131"/>
      <c r="DI1" s="131"/>
      <c r="DJ1" s="131"/>
      <c r="DK1" s="131"/>
      <c r="DL1" s="131"/>
      <c r="DM1" s="131"/>
      <c r="DN1" s="131"/>
      <c r="DO1" s="131"/>
      <c r="DP1" s="131"/>
      <c r="DQ1" s="131"/>
      <c r="DR1" s="131"/>
      <c r="DS1" s="131"/>
      <c r="DT1" s="131"/>
      <c r="DU1" s="131"/>
      <c r="DV1" s="131"/>
      <c r="DW1" s="131"/>
      <c r="DX1" s="131"/>
      <c r="DY1" s="131"/>
      <c r="DZ1" s="131"/>
      <c r="EA1" s="131"/>
      <c r="EB1" s="131"/>
      <c r="EC1" s="131"/>
      <c r="ED1" s="131"/>
      <c r="EE1" s="131"/>
      <c r="EF1" s="131"/>
      <c r="EG1" s="131"/>
      <c r="EH1" s="131"/>
      <c r="EI1" s="131"/>
      <c r="EJ1" s="131"/>
      <c r="EK1" s="131"/>
      <c r="EL1" s="131"/>
      <c r="EM1" s="131"/>
      <c r="EN1" s="131"/>
      <c r="EO1" s="131"/>
      <c r="EP1" s="131"/>
      <c r="EQ1" s="131"/>
      <c r="ER1" s="131"/>
      <c r="ES1" s="131"/>
      <c r="ET1" s="131"/>
      <c r="EU1" s="131"/>
      <c r="EV1" s="131"/>
      <c r="EW1" s="131"/>
      <c r="EX1" s="131"/>
      <c r="EY1" s="131"/>
      <c r="EZ1" s="131"/>
      <c r="FA1" s="131"/>
      <c r="FB1" s="131"/>
      <c r="FC1" s="131"/>
      <c r="FD1" s="131"/>
      <c r="FE1" s="131"/>
      <c r="FF1" s="131"/>
      <c r="FG1" s="131"/>
      <c r="FH1" s="131"/>
      <c r="FI1" s="131"/>
    </row>
    <row r="2" spans="1:165" s="23" customFormat="1" ht="15.75">
      <c r="A2" s="100" t="s">
        <v>2</v>
      </c>
      <c r="B2" s="100"/>
      <c r="C2" s="100"/>
      <c r="D2" s="100"/>
      <c r="E2" s="101"/>
      <c r="F2" s="101"/>
      <c r="G2" s="101"/>
      <c r="H2" s="101"/>
      <c r="I2" s="101"/>
      <c r="J2" s="101"/>
      <c r="K2" s="101"/>
      <c r="L2" s="101"/>
      <c r="M2" s="101"/>
      <c r="N2" s="92" t="s">
        <v>3</v>
      </c>
      <c r="O2" s="92"/>
      <c r="P2" s="92"/>
      <c r="Q2" s="92"/>
      <c r="R2" s="92"/>
      <c r="S2" s="92"/>
      <c r="T2" s="92"/>
      <c r="U2" s="93"/>
      <c r="V2" s="93"/>
      <c r="W2" s="90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131"/>
      <c r="DF2" s="131"/>
      <c r="DG2" s="131"/>
      <c r="DH2" s="131"/>
      <c r="DI2" s="131"/>
      <c r="DJ2" s="131"/>
      <c r="DK2" s="131"/>
      <c r="DL2" s="131"/>
      <c r="DM2" s="131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1"/>
      <c r="EJ2" s="131"/>
      <c r="EK2" s="131"/>
      <c r="EL2" s="131"/>
      <c r="EM2" s="131"/>
      <c r="EN2" s="131"/>
      <c r="EO2" s="131"/>
      <c r="EP2" s="131"/>
      <c r="EQ2" s="131"/>
      <c r="ER2" s="131"/>
      <c r="ES2" s="131"/>
      <c r="ET2" s="131"/>
      <c r="EU2" s="131"/>
      <c r="EV2" s="131"/>
      <c r="EW2" s="131"/>
      <c r="EX2" s="131"/>
      <c r="EY2" s="131"/>
      <c r="EZ2" s="131"/>
      <c r="FA2" s="131"/>
      <c r="FB2" s="131"/>
      <c r="FC2" s="131"/>
      <c r="FD2" s="131"/>
      <c r="FE2" s="131"/>
      <c r="FF2" s="131"/>
      <c r="FG2" s="131"/>
      <c r="FH2" s="131"/>
      <c r="FI2" s="131"/>
    </row>
    <row r="3" spans="1:165" s="23" customFormat="1" ht="15.75">
      <c r="A3" s="100"/>
      <c r="B3" s="100"/>
      <c r="C3" s="100"/>
      <c r="D3" s="100"/>
      <c r="E3" s="101"/>
      <c r="F3" s="101"/>
      <c r="G3" s="101"/>
      <c r="H3" s="101"/>
      <c r="I3" s="101"/>
      <c r="J3" s="101"/>
      <c r="K3" s="101"/>
      <c r="L3" s="101"/>
      <c r="M3" s="101"/>
      <c r="N3" s="91" t="s">
        <v>4</v>
      </c>
      <c r="O3" s="91"/>
      <c r="P3" s="91"/>
      <c r="Q3" s="91"/>
      <c r="R3" s="91"/>
      <c r="S3" s="91"/>
      <c r="T3" s="91"/>
      <c r="U3" s="93"/>
      <c r="V3" s="93"/>
      <c r="W3" s="90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1"/>
      <c r="DA3" s="131"/>
      <c r="DB3" s="131"/>
      <c r="DC3" s="131"/>
      <c r="DD3" s="131"/>
      <c r="DE3" s="131"/>
      <c r="DF3" s="131"/>
      <c r="DG3" s="131"/>
      <c r="DH3" s="131"/>
      <c r="DI3" s="131"/>
      <c r="DJ3" s="131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1"/>
      <c r="EJ3" s="131"/>
      <c r="EK3" s="131"/>
      <c r="EL3" s="131"/>
      <c r="EM3" s="131"/>
      <c r="EN3" s="131"/>
      <c r="EO3" s="131"/>
      <c r="EP3" s="131"/>
      <c r="EQ3" s="131"/>
      <c r="ER3" s="131"/>
      <c r="ES3" s="131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</row>
    <row r="4" spans="1:165" s="23" customFormat="1" ht="15.75">
      <c r="A4" s="100" t="s">
        <v>5</v>
      </c>
      <c r="B4" s="100"/>
      <c r="C4" s="100" t="s">
        <v>6</v>
      </c>
      <c r="D4" s="100"/>
      <c r="E4" s="327" t="s">
        <v>96</v>
      </c>
      <c r="F4" s="327"/>
      <c r="G4" s="327"/>
      <c r="H4" s="327"/>
      <c r="I4" s="327"/>
      <c r="J4" s="327"/>
      <c r="K4" s="327"/>
      <c r="L4" s="327"/>
      <c r="M4" s="93"/>
      <c r="N4" s="92" t="s">
        <v>72</v>
      </c>
      <c r="O4" s="92"/>
      <c r="P4" s="92"/>
      <c r="Q4" s="92"/>
      <c r="R4" s="92"/>
      <c r="S4" s="92"/>
      <c r="T4" s="92"/>
      <c r="U4" s="93"/>
      <c r="V4" s="93"/>
      <c r="W4" s="90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1"/>
      <c r="CY4" s="131"/>
      <c r="CZ4" s="131"/>
      <c r="DA4" s="131"/>
      <c r="DB4" s="131"/>
      <c r="DC4" s="131"/>
      <c r="DD4" s="131"/>
      <c r="DE4" s="131"/>
      <c r="DF4" s="131"/>
      <c r="DG4" s="131"/>
      <c r="DH4" s="131"/>
      <c r="DI4" s="131"/>
      <c r="DJ4" s="131"/>
      <c r="DK4" s="131"/>
      <c r="DL4" s="131"/>
      <c r="DM4" s="131"/>
      <c r="DN4" s="131"/>
      <c r="DO4" s="131"/>
      <c r="DP4" s="131"/>
      <c r="DQ4" s="131"/>
      <c r="DR4" s="131"/>
      <c r="DS4" s="131"/>
      <c r="DT4" s="131"/>
      <c r="DU4" s="131"/>
      <c r="DV4" s="131"/>
      <c r="DW4" s="131"/>
      <c r="DX4" s="131"/>
      <c r="DY4" s="131"/>
      <c r="DZ4" s="131"/>
      <c r="EA4" s="131"/>
      <c r="EB4" s="131"/>
      <c r="EC4" s="131"/>
      <c r="ED4" s="131"/>
      <c r="EE4" s="131"/>
      <c r="EF4" s="131"/>
      <c r="EG4" s="131"/>
      <c r="EH4" s="131"/>
      <c r="EI4" s="131"/>
      <c r="EJ4" s="131"/>
      <c r="EK4" s="131"/>
      <c r="EL4" s="131"/>
      <c r="EM4" s="131"/>
      <c r="EN4" s="131"/>
      <c r="EO4" s="131"/>
      <c r="EP4" s="131"/>
      <c r="EQ4" s="131"/>
      <c r="ER4" s="131"/>
      <c r="ES4" s="131"/>
      <c r="ET4" s="131"/>
      <c r="EU4" s="131"/>
      <c r="EV4" s="131"/>
      <c r="EW4" s="131"/>
      <c r="EX4" s="131"/>
      <c r="EY4" s="131"/>
      <c r="EZ4" s="131"/>
      <c r="FA4" s="131"/>
      <c r="FB4" s="131"/>
      <c r="FC4" s="131"/>
      <c r="FD4" s="131"/>
      <c r="FE4" s="131"/>
      <c r="FF4" s="131"/>
      <c r="FG4" s="131"/>
      <c r="FH4" s="131"/>
      <c r="FI4" s="131"/>
    </row>
    <row r="5" spans="1:165" s="23" customFormat="1" ht="15.75">
      <c r="A5" s="100"/>
      <c r="B5" s="100"/>
      <c r="C5" s="100"/>
      <c r="D5" s="100"/>
      <c r="E5" s="328" t="s">
        <v>97</v>
      </c>
      <c r="F5" s="328"/>
      <c r="G5" s="328"/>
      <c r="H5" s="328"/>
      <c r="I5" s="328"/>
      <c r="J5" s="328"/>
      <c r="K5" s="328"/>
      <c r="L5" s="328"/>
      <c r="M5" s="328"/>
      <c r="N5" s="101"/>
      <c r="O5" s="101"/>
      <c r="P5" s="101"/>
      <c r="Q5" s="101"/>
      <c r="R5" s="101"/>
      <c r="S5" s="101"/>
      <c r="T5" s="101"/>
      <c r="U5" s="101"/>
      <c r="V5" s="93"/>
      <c r="W5" s="90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  <c r="CU5" s="131"/>
      <c r="CV5" s="131"/>
      <c r="CW5" s="131"/>
      <c r="CX5" s="131"/>
      <c r="CY5" s="131"/>
      <c r="CZ5" s="131"/>
      <c r="DA5" s="131"/>
      <c r="DB5" s="131"/>
      <c r="DC5" s="131"/>
      <c r="DD5" s="131"/>
      <c r="DE5" s="131"/>
      <c r="DF5" s="131"/>
      <c r="DG5" s="131"/>
      <c r="DH5" s="131"/>
      <c r="DI5" s="131"/>
      <c r="DJ5" s="131"/>
      <c r="DK5" s="131"/>
      <c r="DL5" s="131"/>
      <c r="DM5" s="131"/>
      <c r="DN5" s="131"/>
      <c r="DO5" s="131"/>
      <c r="DP5" s="131"/>
      <c r="DQ5" s="131"/>
      <c r="DR5" s="131"/>
      <c r="DS5" s="131"/>
      <c r="DT5" s="131"/>
      <c r="DU5" s="131"/>
      <c r="DV5" s="131"/>
      <c r="DW5" s="131"/>
      <c r="DX5" s="131"/>
      <c r="DY5" s="131"/>
      <c r="DZ5" s="131"/>
      <c r="EA5" s="131"/>
      <c r="EB5" s="131"/>
      <c r="EC5" s="131"/>
      <c r="ED5" s="131"/>
      <c r="EE5" s="131"/>
      <c r="EF5" s="131"/>
      <c r="EG5" s="131"/>
      <c r="EH5" s="131"/>
      <c r="EI5" s="131"/>
      <c r="EJ5" s="131"/>
      <c r="EK5" s="131"/>
      <c r="EL5" s="131"/>
      <c r="EM5" s="131"/>
      <c r="EN5" s="131"/>
      <c r="EO5" s="131"/>
      <c r="EP5" s="131"/>
      <c r="EQ5" s="131"/>
      <c r="ER5" s="131"/>
      <c r="ES5" s="131"/>
      <c r="ET5" s="131"/>
      <c r="EU5" s="131"/>
      <c r="EV5" s="131"/>
      <c r="EW5" s="131"/>
      <c r="EX5" s="131"/>
      <c r="EY5" s="131"/>
      <c r="EZ5" s="131"/>
      <c r="FA5" s="131"/>
      <c r="FB5" s="131"/>
      <c r="FC5" s="131"/>
      <c r="FD5" s="131"/>
      <c r="FE5" s="131"/>
      <c r="FF5" s="131"/>
      <c r="FG5" s="131"/>
      <c r="FH5" s="131"/>
      <c r="FI5" s="131"/>
    </row>
    <row r="6" spans="1:165" s="23" customFormat="1" ht="15.75">
      <c r="A6" s="101"/>
      <c r="B6" s="101"/>
      <c r="C6" s="101"/>
      <c r="D6" s="101"/>
      <c r="E6" s="329" t="s">
        <v>125</v>
      </c>
      <c r="F6" s="329"/>
      <c r="G6" s="329"/>
      <c r="H6" s="329"/>
      <c r="I6" s="329"/>
      <c r="J6" s="329"/>
      <c r="K6" s="329"/>
      <c r="L6" s="329"/>
      <c r="M6" s="329"/>
      <c r="N6" s="101"/>
      <c r="O6" s="101"/>
      <c r="P6" s="101"/>
      <c r="Q6" s="101"/>
      <c r="R6" s="101"/>
      <c r="S6" s="101"/>
      <c r="T6" s="101"/>
      <c r="U6" s="101"/>
      <c r="V6" s="93"/>
      <c r="W6" s="90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/>
      <c r="CV6" s="131"/>
      <c r="CW6" s="131"/>
      <c r="CX6" s="131"/>
      <c r="CY6" s="131"/>
      <c r="CZ6" s="131"/>
      <c r="DA6" s="131"/>
      <c r="DB6" s="131"/>
      <c r="DC6" s="131"/>
      <c r="DD6" s="131"/>
      <c r="DE6" s="131"/>
      <c r="DF6" s="131"/>
      <c r="DG6" s="131"/>
      <c r="DH6" s="131"/>
      <c r="DI6" s="131"/>
      <c r="DJ6" s="131"/>
      <c r="DK6" s="131"/>
      <c r="DL6" s="131"/>
      <c r="DM6" s="131"/>
      <c r="DN6" s="131"/>
      <c r="DO6" s="131"/>
      <c r="DP6" s="131"/>
      <c r="DQ6" s="131"/>
      <c r="DR6" s="131"/>
      <c r="DS6" s="131"/>
      <c r="DT6" s="131"/>
      <c r="DU6" s="131"/>
      <c r="DV6" s="131"/>
      <c r="DW6" s="131"/>
      <c r="DX6" s="131"/>
      <c r="DY6" s="131"/>
      <c r="DZ6" s="131"/>
      <c r="EA6" s="131"/>
      <c r="EB6" s="131"/>
      <c r="EC6" s="131"/>
      <c r="ED6" s="131"/>
      <c r="EE6" s="131"/>
      <c r="EF6" s="131"/>
      <c r="EG6" s="131"/>
      <c r="EH6" s="131"/>
      <c r="EI6" s="131"/>
      <c r="EJ6" s="131"/>
      <c r="EK6" s="131"/>
      <c r="EL6" s="131"/>
      <c r="EM6" s="131"/>
      <c r="EN6" s="131"/>
      <c r="EO6" s="131"/>
      <c r="EP6" s="131"/>
      <c r="EQ6" s="131"/>
      <c r="ER6" s="131"/>
      <c r="ES6" s="131"/>
      <c r="ET6" s="131"/>
      <c r="EU6" s="131"/>
      <c r="EV6" s="131"/>
      <c r="EW6" s="131"/>
      <c r="EX6" s="131"/>
      <c r="EY6" s="131"/>
      <c r="EZ6" s="131"/>
      <c r="FA6" s="131"/>
      <c r="FB6" s="131"/>
      <c r="FC6" s="131"/>
      <c r="FD6" s="131"/>
      <c r="FE6" s="131"/>
      <c r="FF6" s="131"/>
      <c r="FG6" s="131"/>
      <c r="FH6" s="131"/>
      <c r="FI6" s="131"/>
    </row>
    <row r="7" spans="1:165" s="23" customFormat="1" ht="18">
      <c r="A7" s="102"/>
      <c r="B7" s="102"/>
      <c r="C7" s="102"/>
      <c r="D7" s="102"/>
      <c r="E7" s="329" t="s">
        <v>7</v>
      </c>
      <c r="F7" s="329"/>
      <c r="G7" s="329"/>
      <c r="H7" s="329"/>
      <c r="I7" s="329"/>
      <c r="J7" s="329"/>
      <c r="K7" s="329"/>
      <c r="L7" s="329"/>
      <c r="M7" s="329"/>
      <c r="N7" s="102"/>
      <c r="O7" s="102"/>
      <c r="P7" s="102"/>
      <c r="Q7" s="102"/>
      <c r="R7" s="102"/>
      <c r="S7" s="102"/>
      <c r="T7" s="102"/>
      <c r="U7" s="102"/>
      <c r="V7" s="262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1"/>
      <c r="DU7" s="131"/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</row>
    <row r="8" spans="1:165" s="23" customFormat="1" ht="15.7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101" t="s">
        <v>98</v>
      </c>
      <c r="R8" s="101"/>
      <c r="S8" s="101"/>
      <c r="T8" s="101"/>
      <c r="U8" s="101"/>
      <c r="V8" s="93"/>
      <c r="W8" s="90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1"/>
      <c r="CN8" s="131"/>
      <c r="CO8" s="131"/>
      <c r="CP8" s="131"/>
      <c r="CQ8" s="131"/>
      <c r="CR8" s="131"/>
      <c r="CS8" s="131"/>
      <c r="CT8" s="131"/>
      <c r="CU8" s="131"/>
      <c r="CV8" s="131"/>
      <c r="CW8" s="131"/>
      <c r="CX8" s="131"/>
      <c r="CY8" s="131"/>
      <c r="CZ8" s="131"/>
      <c r="DA8" s="131"/>
      <c r="DB8" s="131"/>
      <c r="DC8" s="131"/>
      <c r="DD8" s="131"/>
      <c r="DE8" s="131"/>
      <c r="DF8" s="131"/>
      <c r="DG8" s="131"/>
      <c r="DH8" s="131"/>
      <c r="DI8" s="131"/>
      <c r="DJ8" s="131"/>
      <c r="DK8" s="131"/>
      <c r="DL8" s="131"/>
      <c r="DM8" s="131"/>
      <c r="DN8" s="131"/>
      <c r="DO8" s="131"/>
      <c r="DP8" s="131"/>
      <c r="DQ8" s="131"/>
      <c r="DR8" s="131"/>
      <c r="DS8" s="131"/>
      <c r="DT8" s="131"/>
      <c r="DU8" s="131"/>
      <c r="DV8" s="131"/>
      <c r="DW8" s="131"/>
      <c r="DX8" s="131"/>
      <c r="DY8" s="131"/>
      <c r="DZ8" s="131"/>
      <c r="EA8" s="131"/>
      <c r="EB8" s="131"/>
      <c r="EC8" s="131"/>
      <c r="ED8" s="131"/>
      <c r="EE8" s="131"/>
      <c r="EF8" s="131"/>
      <c r="EG8" s="131"/>
      <c r="EH8" s="131"/>
      <c r="EI8" s="131"/>
      <c r="EJ8" s="131"/>
      <c r="EK8" s="131"/>
      <c r="EL8" s="131"/>
      <c r="EM8" s="131"/>
      <c r="EN8" s="131"/>
      <c r="EO8" s="131"/>
      <c r="EP8" s="131"/>
      <c r="EQ8" s="131"/>
      <c r="ER8" s="131"/>
      <c r="ES8" s="131"/>
      <c r="ET8" s="131"/>
      <c r="EU8" s="131"/>
      <c r="EV8" s="131"/>
      <c r="EW8" s="131"/>
      <c r="EX8" s="131"/>
      <c r="EY8" s="131"/>
      <c r="EZ8" s="131"/>
      <c r="FA8" s="131"/>
      <c r="FB8" s="131"/>
      <c r="FC8" s="131"/>
      <c r="FD8" s="131"/>
      <c r="FE8" s="131"/>
      <c r="FF8" s="131"/>
      <c r="FG8" s="131"/>
      <c r="FH8" s="131"/>
      <c r="FI8" s="131"/>
    </row>
    <row r="9" spans="1:165" s="23" customFormat="1" ht="15.75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101" t="s">
        <v>139</v>
      </c>
      <c r="R9" s="101"/>
      <c r="S9" s="101"/>
      <c r="T9" s="101"/>
      <c r="U9" s="101"/>
      <c r="V9" s="93"/>
      <c r="W9" s="90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1"/>
      <c r="DU9" s="131"/>
      <c r="DV9" s="131"/>
      <c r="DW9" s="131"/>
      <c r="DX9" s="131"/>
      <c r="DY9" s="131"/>
      <c r="DZ9" s="131"/>
      <c r="EA9" s="131"/>
      <c r="EB9" s="131"/>
      <c r="EC9" s="131"/>
      <c r="ED9" s="131"/>
      <c r="EE9" s="131"/>
      <c r="EF9" s="131"/>
      <c r="EG9" s="131"/>
      <c r="EH9" s="131"/>
      <c r="EI9" s="131"/>
      <c r="EJ9" s="131"/>
      <c r="EK9" s="131"/>
      <c r="EL9" s="131"/>
      <c r="EM9" s="131"/>
      <c r="EN9" s="131"/>
      <c r="EO9" s="131"/>
      <c r="EP9" s="131"/>
      <c r="EQ9" s="131"/>
      <c r="ER9" s="131"/>
      <c r="ES9" s="131"/>
      <c r="ET9" s="131"/>
      <c r="EU9" s="131"/>
      <c r="EV9" s="131"/>
      <c r="EW9" s="131"/>
      <c r="EX9" s="131"/>
      <c r="EY9" s="131"/>
      <c r="EZ9" s="131"/>
      <c r="FA9" s="131"/>
      <c r="FB9" s="131"/>
      <c r="FC9" s="131"/>
      <c r="FD9" s="131"/>
      <c r="FE9" s="131"/>
      <c r="FF9" s="131"/>
      <c r="FG9" s="131"/>
      <c r="FH9" s="131"/>
      <c r="FI9" s="131"/>
    </row>
    <row r="10" spans="1:165" s="23" customFormat="1" ht="15.7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93" t="s">
        <v>99</v>
      </c>
      <c r="R10" s="93"/>
      <c r="S10" s="93"/>
      <c r="T10" s="93" t="s">
        <v>198</v>
      </c>
      <c r="U10" s="93"/>
      <c r="V10" s="93"/>
      <c r="W10" s="90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131"/>
      <c r="CS10" s="131"/>
      <c r="CT10" s="131"/>
      <c r="CU10" s="131"/>
      <c r="CV10" s="131"/>
      <c r="CW10" s="131"/>
      <c r="CX10" s="131"/>
      <c r="CY10" s="131"/>
      <c r="CZ10" s="131"/>
      <c r="DA10" s="131"/>
      <c r="DB10" s="131"/>
      <c r="DC10" s="131"/>
      <c r="DD10" s="131"/>
      <c r="DE10" s="131"/>
      <c r="DF10" s="131"/>
      <c r="DG10" s="131"/>
      <c r="DH10" s="131"/>
      <c r="DI10" s="131"/>
      <c r="DJ10" s="131"/>
      <c r="DK10" s="131"/>
      <c r="DL10" s="131"/>
      <c r="DM10" s="131"/>
      <c r="DN10" s="131"/>
      <c r="DO10" s="131"/>
      <c r="DP10" s="131"/>
      <c r="DQ10" s="131"/>
      <c r="DR10" s="131"/>
      <c r="DS10" s="131"/>
      <c r="DT10" s="131"/>
      <c r="DU10" s="131"/>
      <c r="DV10" s="131"/>
      <c r="DW10" s="131"/>
      <c r="DX10" s="131"/>
      <c r="DY10" s="131"/>
      <c r="DZ10" s="131"/>
      <c r="EA10" s="131"/>
      <c r="EB10" s="131"/>
      <c r="EC10" s="131"/>
      <c r="ED10" s="131"/>
      <c r="EE10" s="131"/>
      <c r="EF10" s="131"/>
      <c r="EG10" s="131"/>
      <c r="EH10" s="131"/>
      <c r="EI10" s="131"/>
      <c r="EJ10" s="131"/>
      <c r="EK10" s="131"/>
      <c r="EL10" s="131"/>
      <c r="EM10" s="131"/>
      <c r="EN10" s="131"/>
      <c r="EO10" s="131"/>
      <c r="EP10" s="131"/>
      <c r="EQ10" s="131"/>
      <c r="ER10" s="131"/>
      <c r="ES10" s="131"/>
      <c r="ET10" s="131"/>
      <c r="EU10" s="131"/>
      <c r="EV10" s="131"/>
      <c r="EW10" s="131"/>
      <c r="EX10" s="131"/>
      <c r="EY10" s="131"/>
      <c r="EZ10" s="131"/>
      <c r="FA10" s="131"/>
      <c r="FB10" s="131"/>
      <c r="FC10" s="131"/>
      <c r="FD10" s="131"/>
      <c r="FE10" s="131"/>
      <c r="FF10" s="131"/>
      <c r="FG10" s="131"/>
      <c r="FH10" s="131"/>
      <c r="FI10" s="131"/>
    </row>
    <row r="11" spans="1:165" s="23" customFormat="1" ht="15.75" customHeight="1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93" t="s">
        <v>101</v>
      </c>
      <c r="R11" s="93"/>
      <c r="S11" s="93"/>
      <c r="T11" s="93">
        <v>1</v>
      </c>
      <c r="U11" s="93"/>
      <c r="V11" s="93"/>
      <c r="W11" s="90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/>
      <c r="CQ11" s="131"/>
      <c r="CR11" s="131"/>
      <c r="CS11" s="131"/>
      <c r="CT11" s="131"/>
      <c r="CU11" s="131"/>
      <c r="CV11" s="131"/>
      <c r="CW11" s="131"/>
      <c r="CX11" s="131"/>
      <c r="CY11" s="131"/>
      <c r="CZ11" s="131"/>
      <c r="DA11" s="131"/>
      <c r="DB11" s="131"/>
      <c r="DC11" s="131"/>
      <c r="DD11" s="131"/>
      <c r="DE11" s="131"/>
      <c r="DF11" s="131"/>
      <c r="DG11" s="131"/>
      <c r="DH11" s="131"/>
      <c r="DI11" s="131"/>
      <c r="DJ11" s="131"/>
      <c r="DK11" s="131"/>
      <c r="DL11" s="131"/>
      <c r="DM11" s="131"/>
      <c r="DN11" s="131"/>
      <c r="DO11" s="131"/>
      <c r="DP11" s="131"/>
      <c r="DQ11" s="131"/>
      <c r="DR11" s="131"/>
      <c r="DS11" s="131"/>
      <c r="DT11" s="131"/>
      <c r="DU11" s="131"/>
      <c r="DV11" s="131"/>
      <c r="DW11" s="131"/>
      <c r="DX11" s="131"/>
      <c r="DY11" s="131"/>
      <c r="DZ11" s="131"/>
      <c r="EA11" s="131"/>
      <c r="EB11" s="131"/>
      <c r="EC11" s="131"/>
      <c r="ED11" s="131"/>
      <c r="EE11" s="131"/>
      <c r="EF11" s="131"/>
      <c r="EG11" s="131"/>
      <c r="EH11" s="131"/>
      <c r="EI11" s="131"/>
      <c r="EJ11" s="131"/>
      <c r="EK11" s="131"/>
      <c r="EL11" s="131"/>
      <c r="EM11" s="131"/>
      <c r="EN11" s="131"/>
      <c r="EO11" s="131"/>
      <c r="EP11" s="131"/>
      <c r="EQ11" s="131"/>
      <c r="ER11" s="131"/>
      <c r="ES11" s="131"/>
      <c r="ET11" s="131"/>
      <c r="EU11" s="131"/>
      <c r="EV11" s="131"/>
      <c r="EW11" s="131"/>
      <c r="EX11" s="131"/>
      <c r="EY11" s="131"/>
      <c r="EZ11" s="131"/>
      <c r="FA11" s="131"/>
      <c r="FB11" s="131"/>
      <c r="FC11" s="131"/>
      <c r="FD11" s="131"/>
      <c r="FE11" s="131"/>
      <c r="FF11" s="131"/>
      <c r="FG11" s="131"/>
      <c r="FH11" s="131"/>
      <c r="FI11" s="131"/>
    </row>
    <row r="12" spans="1:165" s="23" customFormat="1" ht="15.7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93" t="s">
        <v>102</v>
      </c>
      <c r="R12" s="93"/>
      <c r="S12" s="93"/>
      <c r="T12" s="93">
        <v>17</v>
      </c>
      <c r="U12" s="93" t="s">
        <v>103</v>
      </c>
      <c r="V12" s="93"/>
      <c r="W12" s="90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  <c r="CV12" s="131"/>
      <c r="CW12" s="131"/>
      <c r="CX12" s="131"/>
      <c r="CY12" s="131"/>
      <c r="CZ12" s="131"/>
      <c r="DA12" s="131"/>
      <c r="DB12" s="131"/>
      <c r="DC12" s="131"/>
      <c r="DD12" s="131"/>
      <c r="DE12" s="131"/>
      <c r="DF12" s="131"/>
      <c r="DG12" s="131"/>
      <c r="DH12" s="131"/>
      <c r="DI12" s="131"/>
      <c r="DJ12" s="131"/>
      <c r="DK12" s="131"/>
      <c r="DL12" s="131"/>
      <c r="DM12" s="131"/>
      <c r="DN12" s="131"/>
      <c r="DO12" s="131"/>
      <c r="DP12" s="131"/>
      <c r="DQ12" s="131"/>
      <c r="DR12" s="131"/>
      <c r="DS12" s="131"/>
      <c r="DT12" s="131"/>
      <c r="DU12" s="131"/>
      <c r="DV12" s="131"/>
      <c r="DW12" s="131"/>
      <c r="DX12" s="131"/>
      <c r="DY12" s="131"/>
      <c r="DZ12" s="131"/>
      <c r="EA12" s="131"/>
      <c r="EB12" s="131"/>
      <c r="EC12" s="131"/>
      <c r="ED12" s="131"/>
      <c r="EE12" s="131"/>
      <c r="EF12" s="131"/>
      <c r="EG12" s="131"/>
      <c r="EH12" s="131"/>
      <c r="EI12" s="131"/>
      <c r="EJ12" s="131"/>
      <c r="EK12" s="131"/>
      <c r="EL12" s="131"/>
      <c r="EM12" s="131"/>
      <c r="EN12" s="131"/>
      <c r="EO12" s="131"/>
      <c r="EP12" s="131"/>
      <c r="EQ12" s="131"/>
      <c r="ER12" s="131"/>
      <c r="ES12" s="131"/>
      <c r="ET12" s="131"/>
      <c r="EU12" s="131"/>
      <c r="EV12" s="131"/>
      <c r="EW12" s="131"/>
      <c r="EX12" s="131"/>
      <c r="EY12" s="131"/>
      <c r="EZ12" s="131"/>
      <c r="FA12" s="131"/>
      <c r="FB12" s="131"/>
      <c r="FC12" s="131"/>
      <c r="FD12" s="131"/>
      <c r="FE12" s="131"/>
      <c r="FF12" s="131"/>
      <c r="FG12" s="131"/>
      <c r="FH12" s="131"/>
      <c r="FI12" s="131"/>
    </row>
    <row r="13" spans="1:165" s="23" customFormat="1" ht="15.7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93" t="s">
        <v>104</v>
      </c>
      <c r="R13" s="93"/>
      <c r="S13" s="93"/>
      <c r="T13" s="93">
        <v>0</v>
      </c>
      <c r="U13" s="93">
        <f>T13*100/T12</f>
        <v>0</v>
      </c>
      <c r="V13" s="93" t="s">
        <v>17</v>
      </c>
      <c r="W13" s="90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</row>
    <row r="14" spans="1:165" s="23" customFormat="1" ht="15.75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93" t="s">
        <v>105</v>
      </c>
      <c r="R14" s="93"/>
      <c r="S14" s="93"/>
      <c r="T14" s="93">
        <v>17</v>
      </c>
      <c r="U14" s="93">
        <f>T14*100/T12</f>
        <v>100</v>
      </c>
      <c r="V14" s="93" t="s">
        <v>17</v>
      </c>
      <c r="W14" s="90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</row>
    <row r="15" spans="1:165" s="23" customFormat="1" ht="15.7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93" t="s">
        <v>106</v>
      </c>
      <c r="R15" s="93"/>
      <c r="S15" s="93"/>
      <c r="T15" s="264">
        <f>K33</f>
        <v>37.9</v>
      </c>
      <c r="U15" s="93"/>
      <c r="V15" s="93"/>
      <c r="W15" s="90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131"/>
      <c r="FE15" s="131"/>
      <c r="FF15" s="131"/>
      <c r="FG15" s="131"/>
      <c r="FH15" s="131"/>
      <c r="FI15" s="131"/>
    </row>
    <row r="16" spans="1:165" s="23" customFormat="1" ht="15.75">
      <c r="A16" s="35"/>
      <c r="B16" s="29" t="s">
        <v>197</v>
      </c>
      <c r="C16" s="29" t="s">
        <v>136</v>
      </c>
      <c r="D16" s="29"/>
      <c r="E16" s="29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93"/>
      <c r="R16" s="93"/>
      <c r="S16" s="93"/>
      <c r="T16" s="93"/>
      <c r="U16" s="93"/>
      <c r="V16" s="93"/>
      <c r="W16" s="90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1"/>
      <c r="EL16" s="131"/>
      <c r="EM16" s="131"/>
      <c r="EN16" s="131"/>
      <c r="EO16" s="131"/>
      <c r="EP16" s="131"/>
      <c r="EQ16" s="131"/>
      <c r="ER16" s="131"/>
      <c r="ES16" s="131"/>
      <c r="ET16" s="131"/>
      <c r="EU16" s="131"/>
      <c r="EV16" s="131"/>
      <c r="EW16" s="131"/>
      <c r="EX16" s="131"/>
      <c r="EY16" s="131"/>
      <c r="EZ16" s="131"/>
      <c r="FA16" s="131"/>
      <c r="FB16" s="131"/>
      <c r="FC16" s="131"/>
      <c r="FD16" s="131"/>
      <c r="FE16" s="131"/>
      <c r="FF16" s="131"/>
      <c r="FG16" s="131"/>
      <c r="FH16" s="131"/>
      <c r="FI16" s="131"/>
    </row>
    <row r="17" spans="1:165" s="23" customFormat="1" ht="15">
      <c r="A17" s="349" t="s">
        <v>108</v>
      </c>
      <c r="B17" s="349" t="s">
        <v>109</v>
      </c>
      <c r="C17" s="349" t="s">
        <v>110</v>
      </c>
      <c r="D17" s="349" t="s">
        <v>111</v>
      </c>
      <c r="E17" s="349" t="s">
        <v>10</v>
      </c>
      <c r="F17" s="349" t="s">
        <v>112</v>
      </c>
      <c r="G17" s="349" t="s">
        <v>113</v>
      </c>
      <c r="H17" s="349" t="s">
        <v>114</v>
      </c>
      <c r="I17" s="349" t="s">
        <v>115</v>
      </c>
      <c r="J17" s="349" t="s">
        <v>11</v>
      </c>
      <c r="K17" s="349" t="s">
        <v>116</v>
      </c>
      <c r="L17" s="349" t="s">
        <v>12</v>
      </c>
      <c r="M17" s="352" t="s">
        <v>117</v>
      </c>
      <c r="N17" s="352"/>
      <c r="O17" s="352"/>
      <c r="P17" s="352"/>
      <c r="Q17" s="352"/>
      <c r="R17" s="352"/>
      <c r="S17" s="352"/>
      <c r="T17" s="352"/>
      <c r="U17" s="349" t="s">
        <v>118</v>
      </c>
      <c r="V17" s="349" t="s">
        <v>119</v>
      </c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1"/>
      <c r="DN17" s="131"/>
      <c r="DO17" s="131"/>
      <c r="DP17" s="131"/>
      <c r="DQ17" s="131"/>
      <c r="DR17" s="131"/>
      <c r="DS17" s="131"/>
      <c r="DT17" s="131"/>
      <c r="DU17" s="131"/>
      <c r="DV17" s="131"/>
      <c r="DW17" s="131"/>
      <c r="DX17" s="131"/>
      <c r="DY17" s="131"/>
      <c r="DZ17" s="131"/>
      <c r="EA17" s="131"/>
      <c r="EB17" s="131"/>
      <c r="EC17" s="131"/>
      <c r="ED17" s="131"/>
      <c r="EE17" s="131"/>
      <c r="EF17" s="131"/>
      <c r="EG17" s="131"/>
      <c r="EH17" s="131"/>
      <c r="EI17" s="131"/>
      <c r="EJ17" s="131"/>
      <c r="EK17" s="131"/>
      <c r="EL17" s="131"/>
      <c r="EM17" s="131"/>
      <c r="EN17" s="131"/>
      <c r="EO17" s="131"/>
      <c r="EP17" s="131"/>
      <c r="EQ17" s="131"/>
      <c r="ER17" s="131"/>
      <c r="ES17" s="131"/>
      <c r="ET17" s="131"/>
      <c r="EU17" s="131"/>
      <c r="EV17" s="131"/>
      <c r="EW17" s="131"/>
      <c r="EX17" s="131"/>
      <c r="EY17" s="131"/>
      <c r="EZ17" s="131"/>
      <c r="FA17" s="131"/>
      <c r="FB17" s="131"/>
      <c r="FC17" s="131"/>
      <c r="FD17" s="131"/>
      <c r="FE17" s="131"/>
      <c r="FF17" s="131"/>
      <c r="FG17" s="131"/>
      <c r="FH17" s="131"/>
      <c r="FI17" s="131"/>
    </row>
    <row r="18" spans="1:165" s="23" customFormat="1" ht="15">
      <c r="A18" s="350"/>
      <c r="B18" s="350"/>
      <c r="C18" s="350"/>
      <c r="D18" s="350"/>
      <c r="E18" s="350"/>
      <c r="F18" s="350"/>
      <c r="G18" s="350"/>
      <c r="H18" s="350"/>
      <c r="I18" s="350"/>
      <c r="J18" s="350"/>
      <c r="K18" s="350"/>
      <c r="L18" s="350"/>
      <c r="M18" s="349" t="s">
        <v>120</v>
      </c>
      <c r="N18" s="349" t="s">
        <v>15</v>
      </c>
      <c r="O18" s="352" t="s">
        <v>16</v>
      </c>
      <c r="P18" s="352"/>
      <c r="Q18" s="352"/>
      <c r="R18" s="349"/>
      <c r="S18" s="349"/>
      <c r="T18" s="349"/>
      <c r="U18" s="350"/>
      <c r="V18" s="350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  <c r="CH18" s="131"/>
      <c r="CI18" s="131"/>
      <c r="CJ18" s="131"/>
      <c r="CK18" s="131"/>
      <c r="CL18" s="131"/>
      <c r="CM18" s="131"/>
      <c r="CN18" s="131"/>
      <c r="CO18" s="131"/>
      <c r="CP18" s="131"/>
      <c r="CQ18" s="131"/>
      <c r="CR18" s="131"/>
      <c r="CS18" s="131"/>
      <c r="CT18" s="131"/>
      <c r="CU18" s="131"/>
      <c r="CV18" s="131"/>
      <c r="CW18" s="131"/>
      <c r="CX18" s="131"/>
      <c r="CY18" s="131"/>
      <c r="CZ18" s="131"/>
      <c r="DA18" s="131"/>
      <c r="DB18" s="131"/>
      <c r="DC18" s="131"/>
      <c r="DD18" s="131"/>
      <c r="DE18" s="131"/>
      <c r="DF18" s="131"/>
      <c r="DG18" s="131"/>
      <c r="DH18" s="131"/>
      <c r="DI18" s="131"/>
      <c r="DJ18" s="131"/>
      <c r="DK18" s="131"/>
      <c r="DL18" s="131"/>
      <c r="DM18" s="131"/>
      <c r="DN18" s="131"/>
      <c r="DO18" s="131"/>
      <c r="DP18" s="131"/>
      <c r="DQ18" s="131"/>
      <c r="DR18" s="131"/>
      <c r="DS18" s="131"/>
      <c r="DT18" s="131"/>
      <c r="DU18" s="131"/>
      <c r="DV18" s="131"/>
      <c r="DW18" s="131"/>
      <c r="DX18" s="131"/>
      <c r="DY18" s="131"/>
      <c r="DZ18" s="131"/>
      <c r="EA18" s="131"/>
      <c r="EB18" s="131"/>
      <c r="EC18" s="131"/>
      <c r="ED18" s="131"/>
      <c r="EE18" s="131"/>
      <c r="EF18" s="131"/>
      <c r="EG18" s="131"/>
      <c r="EH18" s="131"/>
      <c r="EI18" s="131"/>
      <c r="EJ18" s="131"/>
      <c r="EK18" s="131"/>
      <c r="EL18" s="131"/>
      <c r="EM18" s="131"/>
      <c r="EN18" s="131"/>
      <c r="EO18" s="131"/>
      <c r="EP18" s="131"/>
      <c r="EQ18" s="131"/>
      <c r="ER18" s="131"/>
      <c r="ES18" s="131"/>
      <c r="ET18" s="131"/>
      <c r="EU18" s="131"/>
      <c r="EV18" s="131"/>
      <c r="EW18" s="131"/>
      <c r="EX18" s="131"/>
      <c r="EY18" s="131"/>
      <c r="EZ18" s="131"/>
      <c r="FA18" s="131"/>
      <c r="FB18" s="131"/>
      <c r="FC18" s="131"/>
      <c r="FD18" s="131"/>
      <c r="FE18" s="131"/>
      <c r="FF18" s="131"/>
      <c r="FG18" s="131"/>
      <c r="FH18" s="131"/>
      <c r="FI18" s="131"/>
    </row>
    <row r="19" spans="1:165" s="23" customFormat="1" ht="64.5" customHeight="1">
      <c r="A19" s="351"/>
      <c r="B19" s="351"/>
      <c r="C19" s="351"/>
      <c r="D19" s="351"/>
      <c r="E19" s="351"/>
      <c r="F19" s="351"/>
      <c r="G19" s="351"/>
      <c r="H19" s="351"/>
      <c r="I19" s="351"/>
      <c r="J19" s="351"/>
      <c r="K19" s="351"/>
      <c r="L19" s="351"/>
      <c r="M19" s="351"/>
      <c r="N19" s="351"/>
      <c r="O19" s="36" t="s">
        <v>17</v>
      </c>
      <c r="P19" s="36" t="s">
        <v>18</v>
      </c>
      <c r="Q19" s="36" t="s">
        <v>19</v>
      </c>
      <c r="R19" s="351"/>
      <c r="S19" s="351"/>
      <c r="T19" s="351"/>
      <c r="U19" s="351"/>
      <c r="V19" s="35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  <c r="CN19" s="131"/>
      <c r="CO19" s="131"/>
      <c r="CP19" s="131"/>
      <c r="CQ19" s="131"/>
      <c r="CR19" s="131"/>
      <c r="CS19" s="131"/>
      <c r="CT19" s="131"/>
      <c r="CU19" s="131"/>
      <c r="CV19" s="131"/>
      <c r="CW19" s="131"/>
      <c r="CX19" s="131"/>
      <c r="CY19" s="131"/>
      <c r="CZ19" s="131"/>
      <c r="DA19" s="131"/>
      <c r="DB19" s="131"/>
      <c r="DC19" s="131"/>
      <c r="DD19" s="131"/>
      <c r="DE19" s="131"/>
      <c r="DF19" s="131"/>
      <c r="DG19" s="131"/>
      <c r="DH19" s="131"/>
      <c r="DI19" s="131"/>
      <c r="DJ19" s="131"/>
      <c r="DK19" s="131"/>
      <c r="DL19" s="131"/>
      <c r="DM19" s="131"/>
      <c r="DN19" s="131"/>
      <c r="DO19" s="131"/>
      <c r="DP19" s="131"/>
      <c r="DQ19" s="131"/>
      <c r="DR19" s="131"/>
      <c r="DS19" s="131"/>
      <c r="DT19" s="131"/>
      <c r="DU19" s="131"/>
      <c r="DV19" s="131"/>
      <c r="DW19" s="131"/>
      <c r="DX19" s="131"/>
      <c r="DY19" s="131"/>
      <c r="DZ19" s="131"/>
      <c r="EA19" s="131"/>
      <c r="EB19" s="131"/>
      <c r="EC19" s="131"/>
      <c r="ED19" s="131"/>
      <c r="EE19" s="131"/>
      <c r="EF19" s="131"/>
      <c r="EG19" s="131"/>
      <c r="EH19" s="131"/>
      <c r="EI19" s="131"/>
      <c r="EJ19" s="131"/>
      <c r="EK19" s="131"/>
      <c r="EL19" s="131"/>
      <c r="EM19" s="131"/>
      <c r="EN19" s="131"/>
      <c r="EO19" s="131"/>
      <c r="EP19" s="131"/>
      <c r="EQ19" s="131"/>
      <c r="ER19" s="131"/>
      <c r="ES19" s="131"/>
      <c r="ET19" s="131"/>
      <c r="EU19" s="131"/>
      <c r="EV19" s="131"/>
      <c r="EW19" s="131"/>
      <c r="EX19" s="131"/>
      <c r="EY19" s="131"/>
      <c r="EZ19" s="131"/>
      <c r="FA19" s="131"/>
      <c r="FB19" s="131"/>
      <c r="FC19" s="131"/>
      <c r="FD19" s="131"/>
      <c r="FE19" s="131"/>
      <c r="FF19" s="131"/>
      <c r="FG19" s="131"/>
      <c r="FH19" s="131"/>
      <c r="FI19" s="131"/>
    </row>
    <row r="20" spans="1:165" s="93" customFormat="1" ht="33.75" customHeight="1">
      <c r="A20" s="136">
        <v>1</v>
      </c>
      <c r="B20" s="235"/>
      <c r="C20" s="136" t="s">
        <v>293</v>
      </c>
      <c r="D20" s="136" t="s">
        <v>33</v>
      </c>
      <c r="E20" s="136" t="s">
        <v>47</v>
      </c>
      <c r="F20" s="140" t="s">
        <v>48</v>
      </c>
      <c r="G20" s="39" t="s">
        <v>85</v>
      </c>
      <c r="H20" s="237" t="s">
        <v>21</v>
      </c>
      <c r="I20" s="237">
        <v>93971</v>
      </c>
      <c r="J20" s="95">
        <f>I20/72</f>
        <v>1305.1500000000001</v>
      </c>
      <c r="K20" s="96">
        <v>2.4</v>
      </c>
      <c r="L20" s="238">
        <f>J20*K20</f>
        <v>3132</v>
      </c>
      <c r="M20" s="136"/>
      <c r="N20" s="136"/>
      <c r="O20" s="136"/>
      <c r="P20" s="136"/>
      <c r="Q20" s="238">
        <f>17697*25%/72*P20</f>
        <v>0</v>
      </c>
      <c r="R20" s="238"/>
      <c r="S20" s="238"/>
      <c r="T20" s="238"/>
      <c r="U20" s="238">
        <f>L20*10%</f>
        <v>313</v>
      </c>
      <c r="V20" s="238">
        <f>M20+N20+Q20+R20+T20+U20+S20+L20</f>
        <v>3445</v>
      </c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C20" s="113"/>
      <c r="FD20" s="113"/>
      <c r="FE20" s="113"/>
      <c r="FF20" s="113"/>
      <c r="FG20" s="113"/>
      <c r="FH20" s="113"/>
      <c r="FI20" s="113"/>
    </row>
    <row r="21" spans="1:165" s="274" customFormat="1" ht="67.5" customHeight="1">
      <c r="A21" s="236">
        <v>2</v>
      </c>
      <c r="B21" s="241"/>
      <c r="C21" s="242" t="s">
        <v>179</v>
      </c>
      <c r="D21" s="240" t="s">
        <v>33</v>
      </c>
      <c r="E21" s="241" t="s">
        <v>35</v>
      </c>
      <c r="F21" s="45" t="s">
        <v>36</v>
      </c>
      <c r="G21" s="47" t="s">
        <v>20</v>
      </c>
      <c r="H21" s="243" t="s">
        <v>21</v>
      </c>
      <c r="I21" s="237">
        <v>90609</v>
      </c>
      <c r="J21" s="95">
        <f t="shared" ref="J21:J27" si="0">I21/72</f>
        <v>1258.46</v>
      </c>
      <c r="K21" s="96">
        <v>2.2000000000000002</v>
      </c>
      <c r="L21" s="238">
        <f t="shared" ref="L21:L32" si="1">J21*K21</f>
        <v>2769</v>
      </c>
      <c r="M21" s="136"/>
      <c r="N21" s="136"/>
      <c r="O21" s="136"/>
      <c r="P21" s="136"/>
      <c r="Q21" s="238">
        <f t="shared" ref="Q21" si="2">17697*25%/72*P21</f>
        <v>0</v>
      </c>
      <c r="R21" s="136"/>
      <c r="S21" s="136"/>
      <c r="T21" s="238"/>
      <c r="U21" s="238">
        <f t="shared" ref="U21:U32" si="3">L21*10%</f>
        <v>277</v>
      </c>
      <c r="V21" s="238">
        <f t="shared" ref="V21:V32" si="4">M21+N21+Q21+R21+T21+U21+S21+L21</f>
        <v>3046</v>
      </c>
      <c r="W21" s="27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C21" s="113"/>
      <c r="FD21" s="113"/>
      <c r="FE21" s="113"/>
      <c r="FF21" s="113"/>
      <c r="FG21" s="113"/>
      <c r="FH21" s="113"/>
      <c r="FI21" s="113"/>
    </row>
    <row r="22" spans="1:165" s="93" customFormat="1" ht="51">
      <c r="A22" s="136">
        <v>3</v>
      </c>
      <c r="B22" s="244"/>
      <c r="C22" s="242" t="s">
        <v>199</v>
      </c>
      <c r="D22" s="240" t="s">
        <v>33</v>
      </c>
      <c r="E22" s="245" t="s">
        <v>121</v>
      </c>
      <c r="F22" s="117" t="s">
        <v>184</v>
      </c>
      <c r="G22" s="47" t="s">
        <v>94</v>
      </c>
      <c r="H22" s="243" t="s">
        <v>30</v>
      </c>
      <c r="I22" s="237">
        <v>79460</v>
      </c>
      <c r="J22" s="95">
        <f t="shared" si="0"/>
        <v>1103.6099999999999</v>
      </c>
      <c r="K22" s="96">
        <v>4.5999999999999996</v>
      </c>
      <c r="L22" s="238">
        <f t="shared" si="1"/>
        <v>5077</v>
      </c>
      <c r="M22" s="136"/>
      <c r="N22" s="136"/>
      <c r="O22" s="136"/>
      <c r="P22" s="136"/>
      <c r="Q22" s="238">
        <f>17697*25%/72*P22</f>
        <v>0</v>
      </c>
      <c r="R22" s="136"/>
      <c r="S22" s="136"/>
      <c r="T22" s="238"/>
      <c r="U22" s="238">
        <f t="shared" si="3"/>
        <v>508</v>
      </c>
      <c r="V22" s="238">
        <f t="shared" si="4"/>
        <v>5585</v>
      </c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13"/>
      <c r="BP22" s="113"/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  <c r="CA22" s="113"/>
      <c r="CB22" s="113"/>
      <c r="CC22" s="113"/>
      <c r="CD22" s="113"/>
      <c r="CE22" s="113"/>
      <c r="CF22" s="113"/>
      <c r="CG22" s="113"/>
      <c r="CH22" s="113"/>
      <c r="CI22" s="113"/>
      <c r="CJ22" s="113"/>
      <c r="CK22" s="113"/>
      <c r="CL22" s="113"/>
      <c r="CM22" s="113"/>
      <c r="CN22" s="113"/>
      <c r="CO22" s="113"/>
      <c r="CP22" s="113"/>
      <c r="CQ22" s="113"/>
      <c r="CR22" s="113"/>
      <c r="CS22" s="113"/>
      <c r="CT22" s="113"/>
      <c r="CU22" s="113"/>
      <c r="CV22" s="113"/>
      <c r="CW22" s="113"/>
      <c r="CX22" s="113"/>
      <c r="CY22" s="113"/>
      <c r="CZ22" s="113"/>
      <c r="DA22" s="113"/>
      <c r="DB22" s="113"/>
      <c r="DC22" s="113"/>
      <c r="DD22" s="113"/>
      <c r="DE22" s="113"/>
      <c r="DF22" s="113"/>
      <c r="DG22" s="113"/>
      <c r="DH22" s="113"/>
      <c r="DI22" s="113"/>
      <c r="DJ22" s="113"/>
      <c r="DK22" s="113"/>
      <c r="DL22" s="113"/>
      <c r="DM22" s="113"/>
      <c r="DN22" s="113"/>
      <c r="DO22" s="113"/>
      <c r="DP22" s="113"/>
      <c r="DQ22" s="113"/>
      <c r="DR22" s="113"/>
      <c r="DS22" s="113"/>
      <c r="DT22" s="113"/>
      <c r="DU22" s="113"/>
      <c r="DV22" s="113"/>
      <c r="DW22" s="113"/>
      <c r="DX22" s="113"/>
      <c r="DY22" s="113"/>
      <c r="DZ22" s="113"/>
      <c r="EA22" s="113"/>
      <c r="EB22" s="113"/>
      <c r="EC22" s="113"/>
      <c r="ED22" s="113"/>
      <c r="EE22" s="113"/>
      <c r="EF22" s="113"/>
      <c r="EG22" s="113"/>
      <c r="EH22" s="113"/>
      <c r="EI22" s="113"/>
      <c r="EJ22" s="113"/>
      <c r="EK22" s="113"/>
      <c r="EL22" s="113"/>
      <c r="EM22" s="113"/>
      <c r="EN22" s="113"/>
      <c r="EO22" s="113"/>
      <c r="EP22" s="113"/>
      <c r="EQ22" s="113"/>
      <c r="ER22" s="113"/>
      <c r="ES22" s="113"/>
      <c r="ET22" s="113"/>
      <c r="EU22" s="113"/>
      <c r="EV22" s="113"/>
      <c r="EW22" s="113"/>
      <c r="EX22" s="113"/>
      <c r="EY22" s="113"/>
      <c r="EZ22" s="113"/>
      <c r="FA22" s="113"/>
      <c r="FB22" s="113"/>
      <c r="FC22" s="113"/>
      <c r="FD22" s="113"/>
      <c r="FE22" s="113"/>
      <c r="FF22" s="113"/>
      <c r="FG22" s="113"/>
      <c r="FH22" s="113"/>
      <c r="FI22" s="113"/>
    </row>
    <row r="23" spans="1:165" s="93" customFormat="1" ht="54" customHeight="1">
      <c r="A23" s="236">
        <v>4</v>
      </c>
      <c r="B23" s="275"/>
      <c r="C23" s="276" t="s">
        <v>187</v>
      </c>
      <c r="D23" s="240" t="s">
        <v>33</v>
      </c>
      <c r="E23" s="275" t="s">
        <v>22</v>
      </c>
      <c r="F23" s="49" t="s">
        <v>31</v>
      </c>
      <c r="G23" s="51" t="s">
        <v>77</v>
      </c>
      <c r="H23" s="277" t="s">
        <v>21</v>
      </c>
      <c r="I23" s="277">
        <v>85653</v>
      </c>
      <c r="J23" s="95">
        <f t="shared" si="0"/>
        <v>1189.6300000000001</v>
      </c>
      <c r="K23" s="96">
        <v>4</v>
      </c>
      <c r="L23" s="238">
        <f t="shared" si="1"/>
        <v>4759</v>
      </c>
      <c r="M23" s="136"/>
      <c r="N23" s="136"/>
      <c r="O23" s="136"/>
      <c r="P23" s="136"/>
      <c r="Q23" s="238">
        <f>17697*20%/72*P23</f>
        <v>0</v>
      </c>
      <c r="R23" s="136"/>
      <c r="S23" s="136"/>
      <c r="T23" s="238"/>
      <c r="U23" s="238">
        <f t="shared" si="3"/>
        <v>476</v>
      </c>
      <c r="V23" s="238">
        <f t="shared" si="4"/>
        <v>5235</v>
      </c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  <c r="DD23" s="113"/>
      <c r="DE23" s="113"/>
      <c r="DF23" s="113"/>
      <c r="DG23" s="113"/>
      <c r="DH23" s="113"/>
      <c r="DI23" s="113"/>
      <c r="DJ23" s="113"/>
      <c r="DK23" s="113"/>
      <c r="DL23" s="113"/>
      <c r="DM23" s="113"/>
      <c r="DN23" s="113"/>
      <c r="DO23" s="113"/>
      <c r="DP23" s="113"/>
      <c r="DQ23" s="113"/>
      <c r="DR23" s="113"/>
      <c r="DS23" s="113"/>
      <c r="DT23" s="113"/>
      <c r="DU23" s="113"/>
      <c r="DV23" s="113"/>
      <c r="DW23" s="113"/>
      <c r="DX23" s="113"/>
      <c r="DY23" s="113"/>
      <c r="DZ23" s="113"/>
      <c r="EA23" s="113"/>
      <c r="EB23" s="113"/>
      <c r="EC23" s="113"/>
      <c r="ED23" s="113"/>
      <c r="EE23" s="113"/>
      <c r="EF23" s="113"/>
      <c r="EG23" s="113"/>
      <c r="EH23" s="113"/>
      <c r="EI23" s="113"/>
      <c r="EJ23" s="113"/>
      <c r="EK23" s="113"/>
      <c r="EL23" s="113"/>
      <c r="EM23" s="113"/>
      <c r="EN23" s="113"/>
      <c r="EO23" s="113"/>
      <c r="EP23" s="113"/>
      <c r="EQ23" s="113"/>
      <c r="ER23" s="113"/>
      <c r="ES23" s="113"/>
      <c r="ET23" s="113"/>
      <c r="EU23" s="113"/>
      <c r="EV23" s="113"/>
      <c r="EW23" s="113"/>
      <c r="EX23" s="113"/>
      <c r="EY23" s="113"/>
      <c r="EZ23" s="113"/>
      <c r="FA23" s="113"/>
      <c r="FB23" s="113"/>
      <c r="FC23" s="113"/>
      <c r="FD23" s="113"/>
      <c r="FE23" s="113"/>
      <c r="FF23" s="113"/>
      <c r="FG23" s="113"/>
      <c r="FH23" s="113"/>
      <c r="FI23" s="113"/>
    </row>
    <row r="24" spans="1:165" s="93" customFormat="1" ht="93" customHeight="1">
      <c r="A24" s="136">
        <v>5</v>
      </c>
      <c r="B24" s="240"/>
      <c r="C24" s="240" t="s">
        <v>327</v>
      </c>
      <c r="D24" s="240" t="s">
        <v>33</v>
      </c>
      <c r="E24" s="240" t="s">
        <v>41</v>
      </c>
      <c r="F24" s="21" t="s">
        <v>42</v>
      </c>
      <c r="G24" s="47" t="s">
        <v>53</v>
      </c>
      <c r="H24" s="243" t="s">
        <v>30</v>
      </c>
      <c r="I24" s="237">
        <v>89016</v>
      </c>
      <c r="J24" s="95">
        <f t="shared" si="0"/>
        <v>1236.33</v>
      </c>
      <c r="K24" s="96">
        <v>1.2</v>
      </c>
      <c r="L24" s="238">
        <f t="shared" si="1"/>
        <v>1484</v>
      </c>
      <c r="M24" s="136"/>
      <c r="N24" s="136"/>
      <c r="O24" s="136"/>
      <c r="P24" s="136"/>
      <c r="Q24" s="238">
        <f t="shared" ref="Q24:Q26" si="5">17697*20%/72*P24</f>
        <v>0</v>
      </c>
      <c r="R24" s="136"/>
      <c r="S24" s="136"/>
      <c r="T24" s="238"/>
      <c r="U24" s="238">
        <f t="shared" si="3"/>
        <v>148</v>
      </c>
      <c r="V24" s="238">
        <f t="shared" si="4"/>
        <v>1632</v>
      </c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113"/>
      <c r="CE24" s="113"/>
      <c r="CF24" s="113"/>
      <c r="CG24" s="113"/>
      <c r="CH24" s="113"/>
      <c r="CI24" s="113"/>
      <c r="CJ24" s="113"/>
      <c r="CK24" s="113"/>
      <c r="CL24" s="113"/>
      <c r="CM24" s="113"/>
      <c r="CN24" s="113"/>
      <c r="CO24" s="113"/>
      <c r="CP24" s="113"/>
      <c r="CQ24" s="113"/>
      <c r="CR24" s="113"/>
      <c r="CS24" s="113"/>
      <c r="CT24" s="113"/>
      <c r="CU24" s="113"/>
      <c r="CV24" s="113"/>
      <c r="CW24" s="113"/>
      <c r="CX24" s="113"/>
      <c r="CY24" s="113"/>
      <c r="CZ24" s="113"/>
      <c r="DA24" s="113"/>
      <c r="DB24" s="113"/>
      <c r="DC24" s="113"/>
      <c r="DD24" s="113"/>
      <c r="DE24" s="113"/>
      <c r="DF24" s="113"/>
      <c r="DG24" s="113"/>
      <c r="DH24" s="113"/>
      <c r="DI24" s="113"/>
      <c r="DJ24" s="113"/>
      <c r="DK24" s="113"/>
      <c r="DL24" s="113"/>
      <c r="DM24" s="113"/>
      <c r="DN24" s="113"/>
      <c r="DO24" s="113"/>
      <c r="DP24" s="113"/>
      <c r="DQ24" s="113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113"/>
      <c r="ED24" s="113"/>
      <c r="EE24" s="113"/>
      <c r="EF24" s="113"/>
      <c r="EG24" s="113"/>
      <c r="EH24" s="113"/>
      <c r="EI24" s="113"/>
      <c r="EJ24" s="113"/>
      <c r="EK24" s="113"/>
      <c r="EL24" s="113"/>
      <c r="EM24" s="113"/>
      <c r="EN24" s="113"/>
      <c r="EO24" s="113"/>
      <c r="EP24" s="113"/>
      <c r="EQ24" s="113"/>
      <c r="ER24" s="113"/>
      <c r="ES24" s="113"/>
      <c r="ET24" s="113"/>
      <c r="EU24" s="113"/>
      <c r="EV24" s="113"/>
      <c r="EW24" s="113"/>
      <c r="EX24" s="113"/>
      <c r="EY24" s="113"/>
      <c r="EZ24" s="113"/>
      <c r="FA24" s="113"/>
      <c r="FB24" s="113"/>
      <c r="FC24" s="113"/>
      <c r="FD24" s="113"/>
      <c r="FE24" s="113"/>
      <c r="FF24" s="113"/>
      <c r="FG24" s="113"/>
      <c r="FH24" s="113"/>
      <c r="FI24" s="113"/>
    </row>
    <row r="25" spans="1:165" s="93" customFormat="1" ht="60">
      <c r="A25" s="236">
        <v>6</v>
      </c>
      <c r="B25" s="240"/>
      <c r="C25" s="242" t="s">
        <v>165</v>
      </c>
      <c r="D25" s="240" t="s">
        <v>33</v>
      </c>
      <c r="E25" s="235" t="s">
        <v>131</v>
      </c>
      <c r="F25" s="21" t="s">
        <v>132</v>
      </c>
      <c r="G25" s="20" t="s">
        <v>93</v>
      </c>
      <c r="H25" s="237" t="s">
        <v>30</v>
      </c>
      <c r="I25" s="247">
        <v>90609</v>
      </c>
      <c r="J25" s="95">
        <f t="shared" si="0"/>
        <v>1258.46</v>
      </c>
      <c r="K25" s="96">
        <v>1</v>
      </c>
      <c r="L25" s="238">
        <f t="shared" si="1"/>
        <v>1258</v>
      </c>
      <c r="M25" s="136"/>
      <c r="N25" s="136"/>
      <c r="O25" s="136"/>
      <c r="P25" s="136"/>
      <c r="Q25" s="238">
        <f t="shared" si="5"/>
        <v>0</v>
      </c>
      <c r="R25" s="136"/>
      <c r="S25" s="136"/>
      <c r="T25" s="238"/>
      <c r="U25" s="238">
        <f t="shared" si="3"/>
        <v>126</v>
      </c>
      <c r="V25" s="238">
        <f t="shared" si="4"/>
        <v>1384</v>
      </c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  <c r="CF25" s="113"/>
      <c r="CG25" s="113"/>
      <c r="CH25" s="113"/>
      <c r="CI25" s="113"/>
      <c r="CJ25" s="113"/>
      <c r="CK25" s="113"/>
      <c r="CL25" s="113"/>
      <c r="CM25" s="113"/>
      <c r="CN25" s="113"/>
      <c r="CO25" s="113"/>
      <c r="CP25" s="113"/>
      <c r="CQ25" s="113"/>
      <c r="CR25" s="113"/>
      <c r="CS25" s="113"/>
      <c r="CT25" s="113"/>
      <c r="CU25" s="113"/>
      <c r="CV25" s="113"/>
      <c r="CW25" s="113"/>
      <c r="CX25" s="113"/>
      <c r="CY25" s="113"/>
      <c r="CZ25" s="113"/>
      <c r="DA25" s="113"/>
      <c r="DB25" s="113"/>
      <c r="DC25" s="113"/>
      <c r="DD25" s="113"/>
      <c r="DE25" s="113"/>
      <c r="DF25" s="113"/>
      <c r="DG25" s="113"/>
      <c r="DH25" s="113"/>
      <c r="DI25" s="113"/>
      <c r="DJ25" s="113"/>
      <c r="DK25" s="113"/>
      <c r="DL25" s="113"/>
      <c r="DM25" s="113"/>
      <c r="DN25" s="113"/>
      <c r="DO25" s="113"/>
      <c r="DP25" s="113"/>
      <c r="DQ25" s="113"/>
      <c r="DR25" s="113"/>
      <c r="DS25" s="113"/>
      <c r="DT25" s="113"/>
      <c r="DU25" s="113"/>
      <c r="DV25" s="113"/>
      <c r="DW25" s="113"/>
      <c r="DX25" s="113"/>
      <c r="DY25" s="113"/>
      <c r="DZ25" s="113"/>
      <c r="EA25" s="113"/>
      <c r="EB25" s="113"/>
      <c r="EC25" s="113"/>
      <c r="ED25" s="113"/>
      <c r="EE25" s="113"/>
      <c r="EF25" s="113"/>
      <c r="EG25" s="113"/>
      <c r="EH25" s="113"/>
      <c r="EI25" s="113"/>
      <c r="EJ25" s="113"/>
      <c r="EK25" s="113"/>
      <c r="EL25" s="113"/>
      <c r="EM25" s="113"/>
      <c r="EN25" s="113"/>
      <c r="EO25" s="113"/>
      <c r="EP25" s="113"/>
      <c r="EQ25" s="113"/>
      <c r="ER25" s="113"/>
      <c r="ES25" s="113"/>
      <c r="ET25" s="113"/>
      <c r="EU25" s="113"/>
      <c r="EV25" s="113"/>
      <c r="EW25" s="113"/>
      <c r="EX25" s="113"/>
      <c r="EY25" s="113"/>
      <c r="EZ25" s="113"/>
      <c r="FA25" s="113"/>
      <c r="FB25" s="113"/>
      <c r="FC25" s="113"/>
      <c r="FD25" s="113"/>
      <c r="FE25" s="113"/>
      <c r="FF25" s="113"/>
      <c r="FG25" s="113"/>
      <c r="FH25" s="113"/>
      <c r="FI25" s="113"/>
    </row>
    <row r="26" spans="1:165" s="93" customFormat="1" ht="50.25" customHeight="1">
      <c r="A26" s="136">
        <v>7</v>
      </c>
      <c r="B26" s="240"/>
      <c r="C26" s="248" t="s">
        <v>213</v>
      </c>
      <c r="D26" s="240" t="s">
        <v>33</v>
      </c>
      <c r="E26" s="240" t="s">
        <v>24</v>
      </c>
      <c r="F26" s="21" t="s">
        <v>135</v>
      </c>
      <c r="G26" s="47" t="s">
        <v>77</v>
      </c>
      <c r="H26" s="243" t="s">
        <v>21</v>
      </c>
      <c r="I26" s="243">
        <v>85653</v>
      </c>
      <c r="J26" s="95">
        <f t="shared" si="0"/>
        <v>1189.6300000000001</v>
      </c>
      <c r="K26" s="96">
        <v>1</v>
      </c>
      <c r="L26" s="238">
        <f t="shared" si="1"/>
        <v>1190</v>
      </c>
      <c r="M26" s="136"/>
      <c r="N26" s="136"/>
      <c r="O26" s="136"/>
      <c r="P26" s="136"/>
      <c r="Q26" s="238">
        <f t="shared" si="5"/>
        <v>0</v>
      </c>
      <c r="R26" s="136"/>
      <c r="S26" s="136"/>
      <c r="T26" s="238"/>
      <c r="U26" s="238">
        <f t="shared" si="3"/>
        <v>119</v>
      </c>
      <c r="V26" s="238">
        <f t="shared" si="4"/>
        <v>1309</v>
      </c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3"/>
      <c r="CK26" s="113"/>
      <c r="CL26" s="113"/>
      <c r="CM26" s="113"/>
      <c r="CN26" s="113"/>
      <c r="CO26" s="113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3"/>
      <c r="DB26" s="113"/>
      <c r="DC26" s="113"/>
      <c r="DD26" s="113"/>
      <c r="DE26" s="113"/>
      <c r="DF26" s="113"/>
      <c r="DG26" s="113"/>
      <c r="DH26" s="113"/>
      <c r="DI26" s="113"/>
      <c r="DJ26" s="113"/>
      <c r="DK26" s="113"/>
      <c r="DL26" s="113"/>
      <c r="DM26" s="113"/>
      <c r="DN26" s="113"/>
      <c r="DO26" s="113"/>
      <c r="DP26" s="113"/>
      <c r="DQ26" s="113"/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  <c r="EH26" s="113"/>
      <c r="EI26" s="113"/>
      <c r="EJ26" s="113"/>
      <c r="EK26" s="113"/>
      <c r="EL26" s="113"/>
      <c r="EM26" s="113"/>
      <c r="EN26" s="113"/>
      <c r="EO26" s="113"/>
      <c r="EP26" s="113"/>
      <c r="EQ26" s="113"/>
      <c r="ER26" s="113"/>
      <c r="ES26" s="113"/>
      <c r="ET26" s="113"/>
      <c r="EU26" s="113"/>
      <c r="EV26" s="113"/>
      <c r="EW26" s="113"/>
      <c r="EX26" s="113"/>
      <c r="EY26" s="113"/>
      <c r="EZ26" s="113"/>
      <c r="FA26" s="113"/>
      <c r="FB26" s="113"/>
      <c r="FC26" s="113"/>
      <c r="FD26" s="113"/>
      <c r="FE26" s="113"/>
      <c r="FF26" s="113"/>
      <c r="FG26" s="113"/>
      <c r="FH26" s="113"/>
      <c r="FI26" s="113"/>
    </row>
    <row r="27" spans="1:165" s="93" customFormat="1" ht="50.25" customHeight="1">
      <c r="A27" s="236">
        <v>8</v>
      </c>
      <c r="B27" s="249"/>
      <c r="C27" s="253" t="s">
        <v>200</v>
      </c>
      <c r="D27" s="250" t="s">
        <v>33</v>
      </c>
      <c r="E27" s="248"/>
      <c r="F27" s="55"/>
      <c r="G27" s="20" t="s">
        <v>32</v>
      </c>
      <c r="H27" s="243" t="s">
        <v>30</v>
      </c>
      <c r="I27" s="243">
        <v>85653</v>
      </c>
      <c r="J27" s="95">
        <f t="shared" si="0"/>
        <v>1189.6300000000001</v>
      </c>
      <c r="K27" s="136">
        <v>2.65</v>
      </c>
      <c r="L27" s="238">
        <f t="shared" si="1"/>
        <v>3153</v>
      </c>
      <c r="M27" s="136"/>
      <c r="N27" s="136"/>
      <c r="O27" s="136"/>
      <c r="P27" s="136"/>
      <c r="Q27" s="238"/>
      <c r="R27" s="136"/>
      <c r="S27" s="136"/>
      <c r="T27" s="238"/>
      <c r="U27" s="238">
        <f t="shared" si="3"/>
        <v>315</v>
      </c>
      <c r="V27" s="238">
        <f t="shared" si="4"/>
        <v>3468</v>
      </c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3"/>
      <c r="CF27" s="113"/>
      <c r="CG27" s="113"/>
      <c r="CH27" s="113"/>
      <c r="CI27" s="113"/>
      <c r="CJ27" s="113"/>
      <c r="CK27" s="113"/>
      <c r="CL27" s="113"/>
      <c r="CM27" s="113"/>
      <c r="CN27" s="113"/>
      <c r="CO27" s="113"/>
      <c r="CP27" s="113"/>
      <c r="CQ27" s="113"/>
      <c r="CR27" s="113"/>
      <c r="CS27" s="113"/>
      <c r="CT27" s="113"/>
      <c r="CU27" s="113"/>
      <c r="CV27" s="113"/>
      <c r="CW27" s="113"/>
      <c r="CX27" s="113"/>
      <c r="CY27" s="113"/>
      <c r="CZ27" s="113"/>
      <c r="DA27" s="113"/>
      <c r="DB27" s="113"/>
      <c r="DC27" s="113"/>
      <c r="DD27" s="113"/>
      <c r="DE27" s="113"/>
      <c r="DF27" s="113"/>
      <c r="DG27" s="113"/>
      <c r="DH27" s="113"/>
      <c r="DI27" s="113"/>
      <c r="DJ27" s="113"/>
      <c r="DK27" s="113"/>
      <c r="DL27" s="113"/>
      <c r="DM27" s="113"/>
      <c r="DN27" s="113"/>
      <c r="DO27" s="113"/>
      <c r="DP27" s="113"/>
      <c r="DQ27" s="113"/>
      <c r="DR27" s="113"/>
      <c r="DS27" s="113"/>
      <c r="DT27" s="113"/>
      <c r="DU27" s="113"/>
      <c r="DV27" s="113"/>
      <c r="DW27" s="113"/>
      <c r="DX27" s="113"/>
      <c r="DY27" s="113"/>
      <c r="DZ27" s="113"/>
      <c r="EA27" s="113"/>
      <c r="EB27" s="113"/>
      <c r="EC27" s="113"/>
      <c r="ED27" s="113"/>
      <c r="EE27" s="113"/>
      <c r="EF27" s="113"/>
      <c r="EG27" s="113"/>
      <c r="EH27" s="113"/>
      <c r="EI27" s="113"/>
      <c r="EJ27" s="113"/>
      <c r="EK27" s="113"/>
      <c r="EL27" s="113"/>
      <c r="EM27" s="113"/>
      <c r="EN27" s="113"/>
      <c r="EO27" s="113"/>
      <c r="EP27" s="113"/>
      <c r="EQ27" s="113"/>
      <c r="ER27" s="113"/>
      <c r="ES27" s="113"/>
      <c r="ET27" s="113"/>
      <c r="EU27" s="113"/>
      <c r="EV27" s="113"/>
      <c r="EW27" s="113"/>
      <c r="EX27" s="113"/>
      <c r="EY27" s="113"/>
      <c r="EZ27" s="113"/>
      <c r="FA27" s="113"/>
      <c r="FB27" s="113"/>
      <c r="FC27" s="113"/>
      <c r="FD27" s="113"/>
      <c r="FE27" s="113"/>
      <c r="FF27" s="113"/>
      <c r="FG27" s="113"/>
      <c r="FH27" s="113"/>
      <c r="FI27" s="113"/>
    </row>
    <row r="28" spans="1:165" s="93" customFormat="1" ht="55.5" customHeight="1">
      <c r="A28" s="136">
        <v>9</v>
      </c>
      <c r="B28" s="249"/>
      <c r="C28" s="253" t="s">
        <v>186</v>
      </c>
      <c r="D28" s="250" t="s">
        <v>33</v>
      </c>
      <c r="E28" s="248"/>
      <c r="F28" s="55"/>
      <c r="G28" s="20" t="s">
        <v>32</v>
      </c>
      <c r="H28" s="243" t="s">
        <v>30</v>
      </c>
      <c r="I28" s="243">
        <v>85653</v>
      </c>
      <c r="J28" s="95">
        <f>I28/72</f>
        <v>1189.6300000000001</v>
      </c>
      <c r="K28" s="136">
        <v>2.4</v>
      </c>
      <c r="L28" s="238">
        <f t="shared" si="1"/>
        <v>2855</v>
      </c>
      <c r="M28" s="136"/>
      <c r="N28" s="136"/>
      <c r="O28" s="136"/>
      <c r="P28" s="136"/>
      <c r="Q28" s="238">
        <f>17697*20%/72*P28</f>
        <v>0</v>
      </c>
      <c r="R28" s="136"/>
      <c r="S28" s="136"/>
      <c r="T28" s="238"/>
      <c r="U28" s="238">
        <f t="shared" si="3"/>
        <v>286</v>
      </c>
      <c r="V28" s="238">
        <f t="shared" si="4"/>
        <v>3141</v>
      </c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113"/>
      <c r="CA28" s="113"/>
      <c r="CB28" s="113"/>
      <c r="CC28" s="113"/>
      <c r="CD28" s="113"/>
      <c r="CE28" s="113"/>
      <c r="CF28" s="113"/>
      <c r="CG28" s="113"/>
      <c r="CH28" s="113"/>
      <c r="CI28" s="113"/>
      <c r="CJ28" s="113"/>
      <c r="CK28" s="113"/>
      <c r="CL28" s="113"/>
      <c r="CM28" s="113"/>
      <c r="CN28" s="113"/>
      <c r="CO28" s="113"/>
      <c r="CP28" s="113"/>
      <c r="CQ28" s="113"/>
      <c r="CR28" s="113"/>
      <c r="CS28" s="113"/>
      <c r="CT28" s="113"/>
      <c r="CU28" s="113"/>
      <c r="CV28" s="113"/>
      <c r="CW28" s="113"/>
      <c r="CX28" s="113"/>
      <c r="CY28" s="113"/>
      <c r="CZ28" s="113"/>
      <c r="DA28" s="113"/>
      <c r="DB28" s="113"/>
      <c r="DC28" s="113"/>
      <c r="DD28" s="113"/>
      <c r="DE28" s="113"/>
      <c r="DF28" s="113"/>
      <c r="DG28" s="113"/>
      <c r="DH28" s="113"/>
      <c r="DI28" s="113"/>
      <c r="DJ28" s="113"/>
      <c r="DK28" s="113"/>
      <c r="DL28" s="113"/>
      <c r="DM28" s="113"/>
      <c r="DN28" s="113"/>
      <c r="DO28" s="113"/>
      <c r="DP28" s="113"/>
      <c r="DQ28" s="113"/>
      <c r="DR28" s="113"/>
      <c r="DS28" s="113"/>
      <c r="DT28" s="113"/>
      <c r="DU28" s="113"/>
      <c r="DV28" s="113"/>
      <c r="DW28" s="113"/>
      <c r="DX28" s="113"/>
      <c r="DY28" s="113"/>
      <c r="DZ28" s="113"/>
      <c r="EA28" s="113"/>
      <c r="EB28" s="113"/>
      <c r="EC28" s="113"/>
      <c r="ED28" s="113"/>
      <c r="EE28" s="113"/>
      <c r="EF28" s="113"/>
      <c r="EG28" s="113"/>
      <c r="EH28" s="113"/>
      <c r="EI28" s="113"/>
      <c r="EJ28" s="113"/>
      <c r="EK28" s="113"/>
      <c r="EL28" s="113"/>
      <c r="EM28" s="113"/>
      <c r="EN28" s="113"/>
      <c r="EO28" s="113"/>
      <c r="EP28" s="113"/>
      <c r="EQ28" s="113"/>
      <c r="ER28" s="113"/>
      <c r="ES28" s="113"/>
      <c r="ET28" s="113"/>
      <c r="EU28" s="113"/>
      <c r="EV28" s="113"/>
      <c r="EW28" s="113"/>
      <c r="EX28" s="113"/>
      <c r="EY28" s="113"/>
      <c r="EZ28" s="113"/>
      <c r="FA28" s="113"/>
      <c r="FB28" s="113"/>
      <c r="FC28" s="113"/>
      <c r="FD28" s="113"/>
      <c r="FE28" s="113"/>
      <c r="FF28" s="113"/>
      <c r="FG28" s="113"/>
      <c r="FH28" s="113"/>
      <c r="FI28" s="113"/>
    </row>
    <row r="29" spans="1:165" s="93" customFormat="1" ht="60" customHeight="1">
      <c r="A29" s="236">
        <v>10</v>
      </c>
      <c r="B29" s="249"/>
      <c r="C29" s="253" t="s">
        <v>201</v>
      </c>
      <c r="D29" s="250" t="s">
        <v>33</v>
      </c>
      <c r="E29" s="248"/>
      <c r="F29" s="55"/>
      <c r="G29" s="20" t="s">
        <v>32</v>
      </c>
      <c r="H29" s="243" t="s">
        <v>30</v>
      </c>
      <c r="I29" s="243">
        <v>85653</v>
      </c>
      <c r="J29" s="95">
        <f t="shared" ref="J29" si="6">I29/72</f>
        <v>1189.6300000000001</v>
      </c>
      <c r="K29" s="95">
        <v>3.25</v>
      </c>
      <c r="L29" s="238">
        <f t="shared" si="1"/>
        <v>3866</v>
      </c>
      <c r="M29" s="136"/>
      <c r="N29" s="136"/>
      <c r="O29" s="136"/>
      <c r="P29" s="136"/>
      <c r="Q29" s="238">
        <f>17697*20%/72*P29</f>
        <v>0</v>
      </c>
      <c r="R29" s="136"/>
      <c r="S29" s="136"/>
      <c r="T29" s="238"/>
      <c r="U29" s="238">
        <f t="shared" si="3"/>
        <v>387</v>
      </c>
      <c r="V29" s="238">
        <f t="shared" si="4"/>
        <v>4253</v>
      </c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3"/>
      <c r="DA29" s="113"/>
      <c r="DB29" s="113"/>
      <c r="DC29" s="113"/>
      <c r="DD29" s="113"/>
      <c r="DE29" s="113"/>
      <c r="DF29" s="113"/>
      <c r="DG29" s="113"/>
      <c r="DH29" s="113"/>
      <c r="DI29" s="113"/>
      <c r="DJ29" s="113"/>
      <c r="DK29" s="113"/>
      <c r="DL29" s="113"/>
      <c r="DM29" s="113"/>
      <c r="DN29" s="113"/>
      <c r="DO29" s="113"/>
      <c r="DP29" s="113"/>
      <c r="DQ29" s="113"/>
      <c r="DR29" s="113"/>
      <c r="DS29" s="113"/>
      <c r="DT29" s="113"/>
      <c r="DU29" s="113"/>
      <c r="DV29" s="113"/>
      <c r="DW29" s="113"/>
      <c r="DX29" s="113"/>
      <c r="DY29" s="113"/>
      <c r="DZ29" s="113"/>
      <c r="EA29" s="113"/>
      <c r="EB29" s="113"/>
      <c r="EC29" s="113"/>
      <c r="ED29" s="113"/>
      <c r="EE29" s="113"/>
      <c r="EF29" s="113"/>
      <c r="EG29" s="113"/>
      <c r="EH29" s="113"/>
      <c r="EI29" s="113"/>
      <c r="EJ29" s="113"/>
      <c r="EK29" s="113"/>
      <c r="EL29" s="113"/>
      <c r="EM29" s="113"/>
      <c r="EN29" s="113"/>
      <c r="EO29" s="113"/>
      <c r="EP29" s="113"/>
      <c r="EQ29" s="113"/>
      <c r="ER29" s="113"/>
      <c r="ES29" s="113"/>
      <c r="ET29" s="113"/>
      <c r="EU29" s="113"/>
      <c r="EV29" s="113"/>
      <c r="EW29" s="113"/>
      <c r="EX29" s="113"/>
      <c r="EY29" s="113"/>
      <c r="EZ29" s="113"/>
      <c r="FA29" s="113"/>
      <c r="FB29" s="113"/>
      <c r="FC29" s="113"/>
      <c r="FD29" s="113"/>
      <c r="FE29" s="113"/>
      <c r="FF29" s="113"/>
      <c r="FG29" s="113"/>
      <c r="FH29" s="113"/>
      <c r="FI29" s="113"/>
    </row>
    <row r="30" spans="1:165" s="93" customFormat="1" ht="28.5" customHeight="1">
      <c r="A30" s="136">
        <v>11</v>
      </c>
      <c r="B30" s="249"/>
      <c r="C30" s="253" t="s">
        <v>130</v>
      </c>
      <c r="D30" s="250" t="s">
        <v>33</v>
      </c>
      <c r="E30" s="248"/>
      <c r="F30" s="55"/>
      <c r="G30" s="20" t="s">
        <v>32</v>
      </c>
      <c r="H30" s="243" t="s">
        <v>30</v>
      </c>
      <c r="I30" s="243">
        <v>85653</v>
      </c>
      <c r="J30" s="95">
        <f>I30/72</f>
        <v>1189.6300000000001</v>
      </c>
      <c r="K30" s="252">
        <v>3.65</v>
      </c>
      <c r="L30" s="238">
        <f t="shared" si="1"/>
        <v>4342</v>
      </c>
      <c r="M30" s="136"/>
      <c r="N30" s="136"/>
      <c r="O30" s="136"/>
      <c r="P30" s="136"/>
      <c r="Q30" s="238">
        <f>17697*20%/72*P30</f>
        <v>0</v>
      </c>
      <c r="R30" s="136"/>
      <c r="S30" s="136"/>
      <c r="T30" s="238"/>
      <c r="U30" s="238">
        <f t="shared" si="3"/>
        <v>434</v>
      </c>
      <c r="V30" s="238">
        <f t="shared" si="4"/>
        <v>4776</v>
      </c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113"/>
      <c r="DM30" s="113"/>
      <c r="DN30" s="113"/>
      <c r="DO30" s="113"/>
      <c r="DP30" s="113"/>
      <c r="DQ30" s="113"/>
      <c r="DR30" s="113"/>
      <c r="DS30" s="113"/>
      <c r="DT30" s="113"/>
      <c r="DU30" s="113"/>
      <c r="DV30" s="113"/>
      <c r="DW30" s="113"/>
      <c r="DX30" s="113"/>
      <c r="DY30" s="113"/>
      <c r="DZ30" s="113"/>
      <c r="EA30" s="113"/>
      <c r="EB30" s="113"/>
      <c r="EC30" s="113"/>
      <c r="ED30" s="113"/>
      <c r="EE30" s="113"/>
      <c r="EF30" s="113"/>
      <c r="EG30" s="113"/>
      <c r="EH30" s="113"/>
      <c r="EI30" s="113"/>
      <c r="EJ30" s="113"/>
      <c r="EK30" s="113"/>
      <c r="EL30" s="113"/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13"/>
      <c r="FE30" s="113"/>
      <c r="FF30" s="113"/>
      <c r="FG30" s="113"/>
      <c r="FH30" s="113"/>
      <c r="FI30" s="113"/>
    </row>
    <row r="31" spans="1:165" s="93" customFormat="1" ht="93.75" customHeight="1">
      <c r="A31" s="236">
        <v>12</v>
      </c>
      <c r="B31" s="249"/>
      <c r="C31" s="253" t="s">
        <v>202</v>
      </c>
      <c r="D31" s="250" t="s">
        <v>33</v>
      </c>
      <c r="E31" s="248"/>
      <c r="F31" s="55"/>
      <c r="G31" s="20" t="s">
        <v>32</v>
      </c>
      <c r="H31" s="243" t="s">
        <v>30</v>
      </c>
      <c r="I31" s="243">
        <v>85653</v>
      </c>
      <c r="J31" s="95">
        <f>I31/72</f>
        <v>1189.6300000000001</v>
      </c>
      <c r="K31" s="96">
        <v>1.4</v>
      </c>
      <c r="L31" s="238">
        <f t="shared" si="1"/>
        <v>1665</v>
      </c>
      <c r="M31" s="136"/>
      <c r="N31" s="136"/>
      <c r="O31" s="136"/>
      <c r="P31" s="136"/>
      <c r="Q31" s="238">
        <f>17697*20%/72*P31</f>
        <v>0</v>
      </c>
      <c r="R31" s="136"/>
      <c r="S31" s="136"/>
      <c r="T31" s="238"/>
      <c r="U31" s="238">
        <f t="shared" si="3"/>
        <v>167</v>
      </c>
      <c r="V31" s="238">
        <f t="shared" si="4"/>
        <v>1832</v>
      </c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13"/>
      <c r="DM31" s="113"/>
      <c r="DN31" s="113"/>
      <c r="DO31" s="113"/>
      <c r="DP31" s="113"/>
      <c r="DQ31" s="113"/>
      <c r="DR31" s="113"/>
      <c r="DS31" s="113"/>
      <c r="DT31" s="113"/>
      <c r="DU31" s="113"/>
      <c r="DV31" s="113"/>
      <c r="DW31" s="113"/>
      <c r="DX31" s="113"/>
      <c r="DY31" s="113"/>
      <c r="DZ31" s="113"/>
      <c r="EA31" s="113"/>
      <c r="EB31" s="113"/>
      <c r="EC31" s="113"/>
      <c r="ED31" s="113"/>
      <c r="EE31" s="113"/>
      <c r="EF31" s="113"/>
      <c r="EG31" s="113"/>
      <c r="EH31" s="113"/>
      <c r="EI31" s="113"/>
      <c r="EJ31" s="113"/>
      <c r="EK31" s="113"/>
      <c r="EL31" s="113"/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/>
      <c r="FF31" s="113"/>
      <c r="FG31" s="113"/>
      <c r="FH31" s="113"/>
      <c r="FI31" s="113"/>
    </row>
    <row r="32" spans="1:165" s="93" customFormat="1" ht="97.5" customHeight="1">
      <c r="A32" s="136">
        <v>13</v>
      </c>
      <c r="B32" s="240"/>
      <c r="C32" s="251" t="s">
        <v>203</v>
      </c>
      <c r="D32" s="136" t="s">
        <v>33</v>
      </c>
      <c r="E32" s="240"/>
      <c r="F32" s="240"/>
      <c r="G32" s="20" t="s">
        <v>32</v>
      </c>
      <c r="H32" s="243" t="s">
        <v>30</v>
      </c>
      <c r="I32" s="247">
        <v>85653</v>
      </c>
      <c r="J32" s="95">
        <f t="shared" ref="J32" si="7">I32/72</f>
        <v>1189.6300000000001</v>
      </c>
      <c r="K32" s="136">
        <f>0.15+5.6+2.4</f>
        <v>8.15</v>
      </c>
      <c r="L32" s="238">
        <f t="shared" si="1"/>
        <v>9695</v>
      </c>
      <c r="M32" s="136"/>
      <c r="N32" s="136"/>
      <c r="O32" s="136"/>
      <c r="P32" s="136"/>
      <c r="Q32" s="238">
        <f t="shared" ref="Q32" si="8">17697*20%/72*P32</f>
        <v>0</v>
      </c>
      <c r="R32" s="136"/>
      <c r="S32" s="136"/>
      <c r="T32" s="238"/>
      <c r="U32" s="238">
        <f t="shared" si="3"/>
        <v>970</v>
      </c>
      <c r="V32" s="238">
        <f t="shared" si="4"/>
        <v>10665</v>
      </c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/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13"/>
      <c r="DM32" s="113"/>
      <c r="DN32" s="113"/>
      <c r="DO32" s="113"/>
      <c r="DP32" s="113"/>
      <c r="DQ32" s="113"/>
      <c r="DR32" s="113"/>
      <c r="DS32" s="113"/>
      <c r="DT32" s="113"/>
      <c r="DU32" s="113"/>
      <c r="DV32" s="113"/>
      <c r="DW32" s="113"/>
      <c r="DX32" s="113"/>
      <c r="DY32" s="113"/>
      <c r="DZ32" s="113"/>
      <c r="EA32" s="113"/>
      <c r="EB32" s="113"/>
      <c r="EC32" s="113"/>
      <c r="ED32" s="113"/>
      <c r="EE32" s="113"/>
      <c r="EF32" s="113"/>
      <c r="EG32" s="113"/>
      <c r="EH32" s="113"/>
      <c r="EI32" s="113"/>
      <c r="EJ32" s="113"/>
      <c r="EK32" s="113"/>
      <c r="EL32" s="113"/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/>
      <c r="FF32" s="113"/>
      <c r="FG32" s="113"/>
      <c r="FH32" s="113"/>
      <c r="FI32" s="113"/>
    </row>
    <row r="33" spans="1:165" s="93" customFormat="1" ht="15">
      <c r="A33" s="136"/>
      <c r="B33" s="136" t="s">
        <v>8</v>
      </c>
      <c r="C33" s="136"/>
      <c r="D33" s="136"/>
      <c r="E33" s="136"/>
      <c r="F33" s="136"/>
      <c r="G33" s="136"/>
      <c r="H33" s="136"/>
      <c r="I33" s="136"/>
      <c r="J33" s="95"/>
      <c r="K33" s="95">
        <f>SUM(K20:K32)</f>
        <v>37.9</v>
      </c>
      <c r="L33" s="96">
        <f>SUM(L20:L32)</f>
        <v>45245</v>
      </c>
      <c r="M33" s="96">
        <f>SUM(M20:M32)</f>
        <v>0</v>
      </c>
      <c r="N33" s="96">
        <f>SUM(N20:N32)</f>
        <v>0</v>
      </c>
      <c r="O33" s="96"/>
      <c r="P33" s="96">
        <f t="shared" ref="P33:V33" si="9">SUM(P20:P32)</f>
        <v>0</v>
      </c>
      <c r="Q33" s="96">
        <f t="shared" si="9"/>
        <v>0</v>
      </c>
      <c r="R33" s="96">
        <f t="shared" si="9"/>
        <v>0</v>
      </c>
      <c r="S33" s="96">
        <f t="shared" si="9"/>
        <v>0</v>
      </c>
      <c r="T33" s="96">
        <f t="shared" si="9"/>
        <v>0</v>
      </c>
      <c r="U33" s="96">
        <f t="shared" si="9"/>
        <v>4526</v>
      </c>
      <c r="V33" s="96">
        <f t="shared" si="9"/>
        <v>49771</v>
      </c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3"/>
      <c r="CD33" s="113"/>
      <c r="CE33" s="113"/>
      <c r="CF33" s="113"/>
      <c r="CG33" s="113"/>
      <c r="CH33" s="113"/>
      <c r="CI33" s="113"/>
      <c r="CJ33" s="113"/>
      <c r="CK33" s="113"/>
      <c r="CL33" s="113"/>
      <c r="CM33" s="113"/>
      <c r="CN33" s="113"/>
      <c r="CO33" s="113"/>
      <c r="CP33" s="113"/>
      <c r="CQ33" s="113"/>
      <c r="CR33" s="113"/>
      <c r="CS33" s="113"/>
      <c r="CT33" s="113"/>
      <c r="CU33" s="113"/>
      <c r="CV33" s="113"/>
      <c r="CW33" s="113"/>
      <c r="CX33" s="113"/>
      <c r="CY33" s="113"/>
      <c r="CZ33" s="113"/>
      <c r="DA33" s="113"/>
      <c r="DB33" s="113"/>
      <c r="DC33" s="113"/>
      <c r="DD33" s="113"/>
      <c r="DE33" s="113"/>
      <c r="DF33" s="113"/>
      <c r="DG33" s="113"/>
      <c r="DH33" s="113"/>
      <c r="DI33" s="113"/>
      <c r="DJ33" s="113"/>
      <c r="DK33" s="113"/>
      <c r="DL33" s="113"/>
      <c r="DM33" s="113"/>
      <c r="DN33" s="113"/>
      <c r="DO33" s="113"/>
      <c r="DP33" s="113"/>
      <c r="DQ33" s="113"/>
      <c r="DR33" s="113"/>
      <c r="DS33" s="113"/>
      <c r="DT33" s="113"/>
      <c r="DU33" s="113"/>
      <c r="DV33" s="113"/>
      <c r="DW33" s="113"/>
      <c r="DX33" s="113"/>
      <c r="DY33" s="113"/>
      <c r="DZ33" s="113"/>
      <c r="EA33" s="113"/>
      <c r="EB33" s="113"/>
      <c r="EC33" s="113"/>
      <c r="ED33" s="113"/>
      <c r="EE33" s="113"/>
      <c r="EF33" s="113"/>
      <c r="EG33" s="113"/>
      <c r="EH33" s="113"/>
      <c r="EI33" s="113"/>
      <c r="EJ33" s="113"/>
      <c r="EK33" s="113"/>
      <c r="EL33" s="113"/>
      <c r="EM33" s="113"/>
      <c r="EN33" s="113"/>
      <c r="EO33" s="113"/>
      <c r="EP33" s="113"/>
      <c r="EQ33" s="113"/>
      <c r="ER33" s="113"/>
      <c r="ES33" s="113"/>
      <c r="ET33" s="113"/>
      <c r="EU33" s="113"/>
      <c r="EV33" s="113"/>
      <c r="EW33" s="113"/>
      <c r="EX33" s="113"/>
      <c r="EY33" s="113"/>
      <c r="EZ33" s="113"/>
      <c r="FA33" s="113"/>
      <c r="FB33" s="113"/>
      <c r="FC33" s="113"/>
      <c r="FD33" s="113"/>
      <c r="FE33" s="113"/>
      <c r="FF33" s="113"/>
      <c r="FG33" s="113"/>
      <c r="FH33" s="113"/>
      <c r="FI33" s="113"/>
    </row>
    <row r="34" spans="1:165" s="93" customFormat="1" ht="1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8" t="s">
        <v>123</v>
      </c>
      <c r="P34" s="98"/>
      <c r="Q34" s="98"/>
      <c r="R34" s="98"/>
      <c r="S34" s="99"/>
      <c r="T34" s="99"/>
      <c r="U34" s="137"/>
      <c r="V34" s="137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3"/>
      <c r="CD34" s="113"/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  <c r="CV34" s="113"/>
      <c r="CW34" s="113"/>
      <c r="CX34" s="113"/>
      <c r="CY34" s="113"/>
      <c r="CZ34" s="113"/>
      <c r="DA34" s="113"/>
      <c r="DB34" s="113"/>
      <c r="DC34" s="113"/>
      <c r="DD34" s="113"/>
      <c r="DE34" s="113"/>
      <c r="DF34" s="113"/>
      <c r="DG34" s="113"/>
      <c r="DH34" s="113"/>
      <c r="DI34" s="113"/>
      <c r="DJ34" s="113"/>
      <c r="DK34" s="113"/>
      <c r="DL34" s="113"/>
      <c r="DM34" s="113"/>
      <c r="DN34" s="113"/>
      <c r="DO34" s="113"/>
      <c r="DP34" s="113"/>
      <c r="DQ34" s="113"/>
      <c r="DR34" s="113"/>
      <c r="DS34" s="113"/>
      <c r="DT34" s="113"/>
      <c r="DU34" s="113"/>
      <c r="DV34" s="113"/>
      <c r="DW34" s="113"/>
      <c r="DX34" s="113"/>
      <c r="DY34" s="113"/>
      <c r="DZ34" s="113"/>
      <c r="EA34" s="113"/>
      <c r="EB34" s="113"/>
      <c r="EC34" s="113"/>
      <c r="ED34" s="113"/>
      <c r="EE34" s="113"/>
      <c r="EF34" s="113"/>
      <c r="EG34" s="113"/>
      <c r="EH34" s="113"/>
      <c r="EI34" s="113"/>
      <c r="EJ34" s="113"/>
      <c r="EK34" s="113"/>
      <c r="EL34" s="113"/>
      <c r="EM34" s="113"/>
      <c r="EN34" s="113"/>
      <c r="EO34" s="113"/>
      <c r="EP34" s="113"/>
      <c r="EQ34" s="113"/>
      <c r="ER34" s="113"/>
      <c r="ES34" s="113"/>
      <c r="ET34" s="113"/>
      <c r="EU34" s="113"/>
      <c r="EV34" s="113"/>
      <c r="EW34" s="113"/>
      <c r="EX34" s="113"/>
      <c r="EY34" s="113"/>
      <c r="EZ34" s="113"/>
      <c r="FA34" s="113"/>
      <c r="FB34" s="113"/>
      <c r="FC34" s="113"/>
      <c r="FD34" s="113"/>
      <c r="FE34" s="113"/>
      <c r="FF34" s="113"/>
      <c r="FG34" s="113"/>
      <c r="FH34" s="113"/>
      <c r="FI34" s="113"/>
    </row>
    <row r="35" spans="1:165" s="93" customFormat="1" ht="15"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BW35" s="113"/>
      <c r="BX35" s="113"/>
      <c r="BY35" s="113"/>
      <c r="BZ35" s="113"/>
      <c r="CA35" s="113"/>
      <c r="CB35" s="113"/>
      <c r="CC35" s="113"/>
      <c r="CD35" s="113"/>
      <c r="CE35" s="113"/>
      <c r="CF35" s="113"/>
      <c r="CG35" s="113"/>
      <c r="CH35" s="113"/>
      <c r="CI35" s="113"/>
      <c r="CJ35" s="113"/>
      <c r="CK35" s="113"/>
      <c r="CL35" s="113"/>
      <c r="CM35" s="113"/>
      <c r="CN35" s="113"/>
      <c r="CO35" s="113"/>
      <c r="CP35" s="113"/>
      <c r="CQ35" s="113"/>
      <c r="CR35" s="113"/>
      <c r="CS35" s="113"/>
      <c r="CT35" s="113"/>
      <c r="CU35" s="113"/>
      <c r="CV35" s="113"/>
      <c r="CW35" s="113"/>
      <c r="CX35" s="113"/>
      <c r="CY35" s="113"/>
      <c r="CZ35" s="113"/>
      <c r="DA35" s="113"/>
      <c r="DB35" s="113"/>
      <c r="DC35" s="113"/>
      <c r="DD35" s="113"/>
      <c r="DE35" s="113"/>
      <c r="DF35" s="113"/>
      <c r="DG35" s="113"/>
      <c r="DH35" s="113"/>
      <c r="DI35" s="113"/>
      <c r="DJ35" s="113"/>
      <c r="DK35" s="113"/>
      <c r="DL35" s="113"/>
      <c r="DM35" s="113"/>
      <c r="DN35" s="113"/>
      <c r="DO35" s="113"/>
      <c r="DP35" s="113"/>
      <c r="DQ35" s="113"/>
      <c r="DR35" s="113"/>
      <c r="DS35" s="113"/>
      <c r="DT35" s="113"/>
      <c r="DU35" s="113"/>
      <c r="DV35" s="113"/>
      <c r="DW35" s="113"/>
      <c r="DX35" s="113"/>
      <c r="DY35" s="113"/>
      <c r="DZ35" s="113"/>
      <c r="EA35" s="113"/>
      <c r="EB35" s="113"/>
      <c r="EC35" s="113"/>
      <c r="ED35" s="113"/>
      <c r="EE35" s="113"/>
      <c r="EF35" s="113"/>
      <c r="EG35" s="113"/>
      <c r="EH35" s="113"/>
      <c r="EI35" s="113"/>
      <c r="EJ35" s="113"/>
      <c r="EK35" s="113"/>
      <c r="EL35" s="113"/>
      <c r="EM35" s="113"/>
      <c r="EN35" s="113"/>
      <c r="EO35" s="113"/>
      <c r="EP35" s="113"/>
      <c r="EQ35" s="113"/>
      <c r="ER35" s="113"/>
      <c r="ES35" s="113"/>
      <c r="ET35" s="113"/>
      <c r="EU35" s="113"/>
      <c r="EV35" s="113"/>
      <c r="EW35" s="113"/>
      <c r="EX35" s="113"/>
      <c r="EY35" s="113"/>
      <c r="EZ35" s="113"/>
      <c r="FA35" s="113"/>
      <c r="FB35" s="113"/>
      <c r="FC35" s="113"/>
      <c r="FD35" s="113"/>
      <c r="FE35" s="113"/>
      <c r="FF35" s="113"/>
      <c r="FG35" s="113"/>
      <c r="FH35" s="113"/>
      <c r="FI35" s="113"/>
    </row>
    <row r="36" spans="1:165" s="93" customFormat="1" ht="15"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  <c r="BP36" s="113"/>
      <c r="BQ36" s="113"/>
      <c r="BR36" s="113"/>
      <c r="BS36" s="113"/>
      <c r="BT36" s="113"/>
      <c r="BU36" s="113"/>
      <c r="BV36" s="113"/>
      <c r="BW36" s="113"/>
      <c r="BX36" s="113"/>
      <c r="BY36" s="113"/>
      <c r="BZ36" s="113"/>
      <c r="CA36" s="113"/>
      <c r="CB36" s="113"/>
      <c r="CC36" s="113"/>
      <c r="CD36" s="113"/>
      <c r="CE36" s="113"/>
      <c r="CF36" s="113"/>
      <c r="CG36" s="113"/>
      <c r="CH36" s="113"/>
      <c r="CI36" s="113"/>
      <c r="CJ36" s="113"/>
      <c r="CK36" s="113"/>
      <c r="CL36" s="113"/>
      <c r="CM36" s="113"/>
      <c r="CN36" s="113"/>
      <c r="CO36" s="113"/>
      <c r="CP36" s="113"/>
      <c r="CQ36" s="113"/>
      <c r="CR36" s="113"/>
      <c r="CS36" s="113"/>
      <c r="CT36" s="113"/>
      <c r="CU36" s="113"/>
      <c r="CV36" s="113"/>
      <c r="CW36" s="113"/>
      <c r="CX36" s="113"/>
      <c r="CY36" s="113"/>
      <c r="CZ36" s="113"/>
      <c r="DA36" s="113"/>
      <c r="DB36" s="113"/>
      <c r="DC36" s="113"/>
      <c r="DD36" s="113"/>
      <c r="DE36" s="113"/>
      <c r="DF36" s="113"/>
      <c r="DG36" s="113"/>
      <c r="DH36" s="113"/>
      <c r="DI36" s="113"/>
      <c r="DJ36" s="113"/>
      <c r="DK36" s="113"/>
      <c r="DL36" s="113"/>
      <c r="DM36" s="113"/>
      <c r="DN36" s="113"/>
      <c r="DO36" s="113"/>
      <c r="DP36" s="113"/>
      <c r="DQ36" s="113"/>
      <c r="DR36" s="113"/>
      <c r="DS36" s="113"/>
      <c r="DT36" s="113"/>
      <c r="DU36" s="113"/>
      <c r="DV36" s="113"/>
      <c r="DW36" s="113"/>
      <c r="DX36" s="113"/>
      <c r="DY36" s="113"/>
      <c r="DZ36" s="113"/>
      <c r="EA36" s="113"/>
      <c r="EB36" s="113"/>
      <c r="EC36" s="113"/>
      <c r="ED36" s="113"/>
      <c r="EE36" s="113"/>
      <c r="EF36" s="113"/>
      <c r="EG36" s="113"/>
      <c r="EH36" s="113"/>
      <c r="EI36" s="113"/>
      <c r="EJ36" s="113"/>
      <c r="EK36" s="113"/>
      <c r="EL36" s="113"/>
      <c r="EM36" s="113"/>
      <c r="EN36" s="113"/>
      <c r="EO36" s="113"/>
      <c r="EP36" s="113"/>
      <c r="EQ36" s="113"/>
      <c r="ER36" s="113"/>
      <c r="ES36" s="113"/>
      <c r="ET36" s="113"/>
      <c r="EU36" s="113"/>
      <c r="EV36" s="113"/>
      <c r="EW36" s="113"/>
      <c r="EX36" s="113"/>
      <c r="EY36" s="113"/>
      <c r="EZ36" s="113"/>
      <c r="FA36" s="113"/>
      <c r="FB36" s="113"/>
      <c r="FC36" s="113"/>
      <c r="FD36" s="113"/>
      <c r="FE36" s="113"/>
      <c r="FF36" s="113"/>
      <c r="FG36" s="113"/>
      <c r="FH36" s="113"/>
      <c r="FI36" s="113"/>
    </row>
    <row r="37" spans="1:165" s="93" customFormat="1" ht="15"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CA37" s="113"/>
      <c r="CB37" s="113"/>
      <c r="CC37" s="113"/>
      <c r="CD37" s="113"/>
      <c r="CE37" s="113"/>
      <c r="CF37" s="113"/>
      <c r="CG37" s="113"/>
      <c r="CH37" s="113"/>
      <c r="CI37" s="113"/>
      <c r="CJ37" s="113"/>
      <c r="CK37" s="113"/>
      <c r="CL37" s="113"/>
      <c r="CM37" s="113"/>
      <c r="CN37" s="113"/>
      <c r="CO37" s="113"/>
      <c r="CP37" s="113"/>
      <c r="CQ37" s="113"/>
      <c r="CR37" s="113"/>
      <c r="CS37" s="113"/>
      <c r="CT37" s="113"/>
      <c r="CU37" s="113"/>
      <c r="CV37" s="113"/>
      <c r="CW37" s="113"/>
      <c r="CX37" s="113"/>
      <c r="CY37" s="113"/>
      <c r="CZ37" s="113"/>
      <c r="DA37" s="113"/>
      <c r="DB37" s="113"/>
      <c r="DC37" s="113"/>
      <c r="DD37" s="113"/>
      <c r="DE37" s="113"/>
      <c r="DF37" s="113"/>
      <c r="DG37" s="113"/>
      <c r="DH37" s="113"/>
      <c r="DI37" s="113"/>
      <c r="DJ37" s="113"/>
      <c r="DK37" s="113"/>
      <c r="DL37" s="113"/>
      <c r="DM37" s="113"/>
      <c r="DN37" s="113"/>
      <c r="DO37" s="113"/>
      <c r="DP37" s="113"/>
      <c r="DQ37" s="113"/>
      <c r="DR37" s="113"/>
      <c r="DS37" s="113"/>
      <c r="DT37" s="113"/>
      <c r="DU37" s="113"/>
      <c r="DV37" s="113"/>
      <c r="DW37" s="113"/>
      <c r="DX37" s="113"/>
      <c r="DY37" s="113"/>
      <c r="DZ37" s="113"/>
      <c r="EA37" s="113"/>
      <c r="EB37" s="113"/>
      <c r="EC37" s="113"/>
      <c r="ED37" s="113"/>
      <c r="EE37" s="113"/>
      <c r="EF37" s="113"/>
      <c r="EG37" s="113"/>
      <c r="EH37" s="113"/>
      <c r="EI37" s="113"/>
      <c r="EJ37" s="113"/>
      <c r="EK37" s="113"/>
      <c r="EL37" s="113"/>
      <c r="EM37" s="113"/>
      <c r="EN37" s="113"/>
      <c r="EO37" s="113"/>
      <c r="EP37" s="113"/>
      <c r="EQ37" s="113"/>
      <c r="ER37" s="113"/>
      <c r="ES37" s="113"/>
      <c r="ET37" s="113"/>
      <c r="EU37" s="113"/>
      <c r="EV37" s="113"/>
      <c r="EW37" s="113"/>
      <c r="EX37" s="113"/>
      <c r="EY37" s="113"/>
      <c r="EZ37" s="113"/>
      <c r="FA37" s="113"/>
      <c r="FB37" s="113"/>
      <c r="FC37" s="113"/>
      <c r="FD37" s="113"/>
      <c r="FE37" s="113"/>
      <c r="FF37" s="113"/>
      <c r="FG37" s="113"/>
      <c r="FH37" s="113"/>
      <c r="FI37" s="113"/>
    </row>
    <row r="38" spans="1:165" s="93" customFormat="1" ht="15.75">
      <c r="A38" s="100" t="s">
        <v>0</v>
      </c>
      <c r="B38" s="100"/>
      <c r="C38" s="100"/>
      <c r="D38" s="100"/>
      <c r="E38" s="101"/>
      <c r="F38" s="101"/>
      <c r="G38" s="101"/>
      <c r="H38" s="101"/>
      <c r="I38" s="101"/>
      <c r="J38" s="101"/>
      <c r="K38" s="101"/>
      <c r="L38" s="101"/>
      <c r="M38" s="101"/>
      <c r="N38" s="92" t="s">
        <v>1</v>
      </c>
      <c r="O38" s="92"/>
      <c r="P38" s="92"/>
      <c r="Q38" s="92"/>
      <c r="R38" s="92"/>
      <c r="S38" s="92"/>
      <c r="T38" s="92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3"/>
      <c r="BP38" s="113"/>
      <c r="BQ38" s="113"/>
      <c r="BR38" s="113"/>
      <c r="BS38" s="113"/>
      <c r="BT38" s="113"/>
      <c r="BU38" s="113"/>
      <c r="BV38" s="113"/>
      <c r="BW38" s="113"/>
      <c r="BX38" s="113"/>
      <c r="BY38" s="113"/>
      <c r="BZ38" s="113"/>
      <c r="CA38" s="113"/>
      <c r="CB38" s="113"/>
      <c r="CC38" s="113"/>
      <c r="CD38" s="113"/>
      <c r="CE38" s="113"/>
      <c r="CF38" s="113"/>
      <c r="CG38" s="113"/>
      <c r="CH38" s="113"/>
      <c r="CI38" s="113"/>
      <c r="CJ38" s="113"/>
      <c r="CK38" s="113"/>
      <c r="CL38" s="113"/>
      <c r="CM38" s="113"/>
      <c r="CN38" s="113"/>
      <c r="CO38" s="113"/>
      <c r="CP38" s="113"/>
      <c r="CQ38" s="113"/>
      <c r="CR38" s="113"/>
      <c r="CS38" s="113"/>
      <c r="CT38" s="113"/>
      <c r="CU38" s="113"/>
      <c r="CV38" s="113"/>
      <c r="CW38" s="113"/>
      <c r="CX38" s="113"/>
      <c r="CY38" s="113"/>
      <c r="CZ38" s="113"/>
      <c r="DA38" s="113"/>
      <c r="DB38" s="113"/>
      <c r="DC38" s="113"/>
      <c r="DD38" s="113"/>
      <c r="DE38" s="113"/>
      <c r="DF38" s="113"/>
      <c r="DG38" s="113"/>
      <c r="DH38" s="113"/>
      <c r="DI38" s="113"/>
      <c r="DJ38" s="113"/>
      <c r="DK38" s="113"/>
      <c r="DL38" s="113"/>
      <c r="DM38" s="113"/>
      <c r="DN38" s="113"/>
      <c r="DO38" s="113"/>
      <c r="DP38" s="113"/>
      <c r="DQ38" s="113"/>
      <c r="DR38" s="113"/>
      <c r="DS38" s="113"/>
      <c r="DT38" s="113"/>
      <c r="DU38" s="113"/>
      <c r="DV38" s="113"/>
      <c r="DW38" s="113"/>
      <c r="DX38" s="113"/>
      <c r="DY38" s="113"/>
      <c r="DZ38" s="113"/>
      <c r="EA38" s="113"/>
      <c r="EB38" s="113"/>
      <c r="EC38" s="113"/>
      <c r="ED38" s="113"/>
      <c r="EE38" s="113"/>
      <c r="EF38" s="113"/>
      <c r="EG38" s="113"/>
      <c r="EH38" s="113"/>
      <c r="EI38" s="113"/>
      <c r="EJ38" s="113"/>
      <c r="EK38" s="113"/>
      <c r="EL38" s="113"/>
      <c r="EM38" s="113"/>
      <c r="EN38" s="113"/>
      <c r="EO38" s="113"/>
      <c r="EP38" s="113"/>
      <c r="EQ38" s="113"/>
      <c r="ER38" s="113"/>
      <c r="ES38" s="113"/>
      <c r="ET38" s="113"/>
      <c r="EU38" s="113"/>
      <c r="EV38" s="113"/>
      <c r="EW38" s="113"/>
      <c r="EX38" s="113"/>
      <c r="EY38" s="113"/>
      <c r="EZ38" s="113"/>
      <c r="FA38" s="113"/>
      <c r="FB38" s="113"/>
      <c r="FC38" s="113"/>
      <c r="FD38" s="113"/>
      <c r="FE38" s="113"/>
      <c r="FF38" s="113"/>
      <c r="FG38" s="113"/>
      <c r="FH38" s="113"/>
      <c r="FI38" s="113"/>
    </row>
    <row r="39" spans="1:165" s="93" customFormat="1" ht="15.75">
      <c r="A39" s="100" t="s">
        <v>2</v>
      </c>
      <c r="B39" s="100"/>
      <c r="C39" s="100"/>
      <c r="D39" s="100"/>
      <c r="E39" s="101"/>
      <c r="F39" s="101"/>
      <c r="G39" s="101"/>
      <c r="H39" s="101"/>
      <c r="I39" s="101"/>
      <c r="J39" s="101"/>
      <c r="K39" s="101"/>
      <c r="L39" s="101"/>
      <c r="M39" s="101"/>
      <c r="N39" s="92" t="s">
        <v>3</v>
      </c>
      <c r="O39" s="92"/>
      <c r="P39" s="92"/>
      <c r="Q39" s="92"/>
      <c r="R39" s="92"/>
      <c r="S39" s="92"/>
      <c r="T39" s="92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3"/>
      <c r="BM39" s="113"/>
      <c r="BN39" s="113"/>
      <c r="BO39" s="113"/>
      <c r="BP39" s="113"/>
      <c r="BQ39" s="113"/>
      <c r="BR39" s="113"/>
      <c r="BS39" s="113"/>
      <c r="BT39" s="113"/>
      <c r="BU39" s="113"/>
      <c r="BV39" s="113"/>
      <c r="BW39" s="113"/>
      <c r="BX39" s="113"/>
      <c r="BY39" s="113"/>
      <c r="BZ39" s="113"/>
      <c r="CA39" s="113"/>
      <c r="CB39" s="113"/>
      <c r="CC39" s="113"/>
      <c r="CD39" s="113"/>
      <c r="CE39" s="113"/>
      <c r="CF39" s="113"/>
      <c r="CG39" s="113"/>
      <c r="CH39" s="113"/>
      <c r="CI39" s="113"/>
      <c r="CJ39" s="113"/>
      <c r="CK39" s="113"/>
      <c r="CL39" s="113"/>
      <c r="CM39" s="113"/>
      <c r="CN39" s="113"/>
      <c r="CO39" s="113"/>
      <c r="CP39" s="113"/>
      <c r="CQ39" s="113"/>
      <c r="CR39" s="113"/>
      <c r="CS39" s="113"/>
      <c r="CT39" s="113"/>
      <c r="CU39" s="113"/>
      <c r="CV39" s="113"/>
      <c r="CW39" s="113"/>
      <c r="CX39" s="113"/>
      <c r="CY39" s="113"/>
      <c r="CZ39" s="113"/>
      <c r="DA39" s="113"/>
      <c r="DB39" s="113"/>
      <c r="DC39" s="113"/>
      <c r="DD39" s="113"/>
      <c r="DE39" s="113"/>
      <c r="DF39" s="113"/>
      <c r="DG39" s="113"/>
      <c r="DH39" s="113"/>
      <c r="DI39" s="113"/>
      <c r="DJ39" s="113"/>
      <c r="DK39" s="113"/>
      <c r="DL39" s="113"/>
      <c r="DM39" s="113"/>
      <c r="DN39" s="113"/>
      <c r="DO39" s="113"/>
      <c r="DP39" s="113"/>
      <c r="DQ39" s="113"/>
      <c r="DR39" s="113"/>
      <c r="DS39" s="113"/>
      <c r="DT39" s="113"/>
      <c r="DU39" s="113"/>
      <c r="DV39" s="113"/>
      <c r="DW39" s="113"/>
      <c r="DX39" s="113"/>
      <c r="DY39" s="113"/>
      <c r="DZ39" s="113"/>
      <c r="EA39" s="113"/>
      <c r="EB39" s="113"/>
      <c r="EC39" s="113"/>
      <c r="ED39" s="113"/>
      <c r="EE39" s="113"/>
      <c r="EF39" s="113"/>
      <c r="EG39" s="113"/>
      <c r="EH39" s="113"/>
      <c r="EI39" s="113"/>
      <c r="EJ39" s="113"/>
      <c r="EK39" s="113"/>
      <c r="EL39" s="113"/>
      <c r="EM39" s="113"/>
      <c r="EN39" s="113"/>
      <c r="EO39" s="113"/>
      <c r="EP39" s="113"/>
      <c r="EQ39" s="113"/>
      <c r="ER39" s="113"/>
      <c r="ES39" s="113"/>
      <c r="ET39" s="113"/>
      <c r="EU39" s="113"/>
      <c r="EV39" s="113"/>
      <c r="EW39" s="113"/>
      <c r="EX39" s="113"/>
      <c r="EY39" s="113"/>
      <c r="EZ39" s="113"/>
      <c r="FA39" s="113"/>
      <c r="FB39" s="113"/>
      <c r="FC39" s="113"/>
      <c r="FD39" s="113"/>
      <c r="FE39" s="113"/>
      <c r="FF39" s="113"/>
      <c r="FG39" s="113"/>
      <c r="FH39" s="113"/>
      <c r="FI39" s="113"/>
    </row>
    <row r="40" spans="1:165" s="93" customFormat="1" ht="15.75">
      <c r="A40" s="100"/>
      <c r="B40" s="100"/>
      <c r="C40" s="100"/>
      <c r="D40" s="100"/>
      <c r="E40" s="101"/>
      <c r="F40" s="101"/>
      <c r="G40" s="101"/>
      <c r="H40" s="101"/>
      <c r="I40" s="101"/>
      <c r="J40" s="101"/>
      <c r="K40" s="101"/>
      <c r="L40" s="101"/>
      <c r="M40" s="101"/>
      <c r="N40" s="91" t="s">
        <v>4</v>
      </c>
      <c r="O40" s="91"/>
      <c r="P40" s="91"/>
      <c r="Q40" s="91"/>
      <c r="R40" s="91"/>
      <c r="S40" s="91"/>
      <c r="T40" s="91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3"/>
      <c r="BM40" s="113"/>
      <c r="BN40" s="113"/>
      <c r="BO40" s="113"/>
      <c r="BP40" s="113"/>
      <c r="BQ40" s="113"/>
      <c r="BR40" s="113"/>
      <c r="BS40" s="113"/>
      <c r="BT40" s="113"/>
      <c r="BU40" s="113"/>
      <c r="BV40" s="113"/>
      <c r="BW40" s="113"/>
      <c r="BX40" s="113"/>
      <c r="BY40" s="113"/>
      <c r="BZ40" s="113"/>
      <c r="CA40" s="113"/>
      <c r="CB40" s="113"/>
      <c r="CC40" s="113"/>
      <c r="CD40" s="113"/>
      <c r="CE40" s="113"/>
      <c r="CF40" s="113"/>
      <c r="CG40" s="113"/>
      <c r="CH40" s="113"/>
      <c r="CI40" s="113"/>
      <c r="CJ40" s="113"/>
      <c r="CK40" s="113"/>
      <c r="CL40" s="113"/>
      <c r="CM40" s="113"/>
      <c r="CN40" s="113"/>
      <c r="CO40" s="113"/>
      <c r="CP40" s="113"/>
      <c r="CQ40" s="113"/>
      <c r="CR40" s="113"/>
      <c r="CS40" s="113"/>
      <c r="CT40" s="113"/>
      <c r="CU40" s="113"/>
      <c r="CV40" s="113"/>
      <c r="CW40" s="113"/>
      <c r="CX40" s="113"/>
      <c r="CY40" s="113"/>
      <c r="CZ40" s="113"/>
      <c r="DA40" s="113"/>
      <c r="DB40" s="113"/>
      <c r="DC40" s="113"/>
      <c r="DD40" s="113"/>
      <c r="DE40" s="113"/>
      <c r="DF40" s="113"/>
      <c r="DG40" s="113"/>
      <c r="DH40" s="113"/>
      <c r="DI40" s="113"/>
      <c r="DJ40" s="113"/>
      <c r="DK40" s="113"/>
      <c r="DL40" s="113"/>
      <c r="DM40" s="113"/>
      <c r="DN40" s="113"/>
      <c r="DO40" s="113"/>
      <c r="DP40" s="113"/>
      <c r="DQ40" s="113"/>
      <c r="DR40" s="113"/>
      <c r="DS40" s="113"/>
      <c r="DT40" s="113"/>
      <c r="DU40" s="113"/>
      <c r="DV40" s="113"/>
      <c r="DW40" s="113"/>
      <c r="DX40" s="113"/>
      <c r="DY40" s="113"/>
      <c r="DZ40" s="113"/>
      <c r="EA40" s="113"/>
      <c r="EB40" s="113"/>
      <c r="EC40" s="113"/>
      <c r="ED40" s="113"/>
      <c r="EE40" s="113"/>
      <c r="EF40" s="113"/>
      <c r="EG40" s="113"/>
      <c r="EH40" s="113"/>
      <c r="EI40" s="113"/>
      <c r="EJ40" s="113"/>
      <c r="EK40" s="113"/>
      <c r="EL40" s="113"/>
      <c r="EM40" s="113"/>
      <c r="EN40" s="113"/>
      <c r="EO40" s="113"/>
      <c r="EP40" s="113"/>
      <c r="EQ40" s="113"/>
      <c r="ER40" s="113"/>
      <c r="ES40" s="113"/>
      <c r="ET40" s="113"/>
      <c r="EU40" s="113"/>
      <c r="EV40" s="113"/>
      <c r="EW40" s="113"/>
      <c r="EX40" s="113"/>
      <c r="EY40" s="113"/>
      <c r="EZ40" s="113"/>
      <c r="FA40" s="113"/>
      <c r="FB40" s="113"/>
      <c r="FC40" s="113"/>
      <c r="FD40" s="113"/>
      <c r="FE40" s="113"/>
      <c r="FF40" s="113"/>
      <c r="FG40" s="113"/>
      <c r="FH40" s="113"/>
      <c r="FI40" s="113"/>
    </row>
    <row r="41" spans="1:165" s="93" customFormat="1" ht="15.75">
      <c r="A41" s="100" t="s">
        <v>5</v>
      </c>
      <c r="B41" s="100"/>
      <c r="C41" s="100" t="s">
        <v>6</v>
      </c>
      <c r="D41" s="100"/>
      <c r="E41" s="327" t="s">
        <v>96</v>
      </c>
      <c r="F41" s="327"/>
      <c r="G41" s="327"/>
      <c r="H41" s="327"/>
      <c r="I41" s="327"/>
      <c r="J41" s="327"/>
      <c r="K41" s="327"/>
      <c r="L41" s="327"/>
      <c r="N41" s="92" t="s">
        <v>72</v>
      </c>
      <c r="O41" s="92"/>
      <c r="P41" s="92"/>
      <c r="Q41" s="92"/>
      <c r="R41" s="92"/>
      <c r="S41" s="92"/>
      <c r="T41" s="92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13"/>
      <c r="BS41" s="113"/>
      <c r="BT41" s="113"/>
      <c r="BU41" s="113"/>
      <c r="BV41" s="113"/>
      <c r="BW41" s="113"/>
      <c r="BX41" s="113"/>
      <c r="BY41" s="113"/>
      <c r="BZ41" s="113"/>
      <c r="CA41" s="113"/>
      <c r="CB41" s="113"/>
      <c r="CC41" s="113"/>
      <c r="CD41" s="113"/>
      <c r="CE41" s="113"/>
      <c r="CF41" s="113"/>
      <c r="CG41" s="113"/>
      <c r="CH41" s="113"/>
      <c r="CI41" s="113"/>
      <c r="CJ41" s="113"/>
      <c r="CK41" s="113"/>
      <c r="CL41" s="113"/>
      <c r="CM41" s="113"/>
      <c r="CN41" s="113"/>
      <c r="CO41" s="113"/>
      <c r="CP41" s="113"/>
      <c r="CQ41" s="113"/>
      <c r="CR41" s="113"/>
      <c r="CS41" s="113"/>
      <c r="CT41" s="113"/>
      <c r="CU41" s="113"/>
      <c r="CV41" s="113"/>
      <c r="CW41" s="113"/>
      <c r="CX41" s="113"/>
      <c r="CY41" s="113"/>
      <c r="CZ41" s="113"/>
      <c r="DA41" s="113"/>
      <c r="DB41" s="113"/>
      <c r="DC41" s="113"/>
      <c r="DD41" s="113"/>
      <c r="DE41" s="113"/>
      <c r="DF41" s="113"/>
      <c r="DG41" s="113"/>
      <c r="DH41" s="113"/>
      <c r="DI41" s="113"/>
      <c r="DJ41" s="113"/>
      <c r="DK41" s="113"/>
      <c r="DL41" s="113"/>
      <c r="DM41" s="113"/>
      <c r="DN41" s="113"/>
      <c r="DO41" s="113"/>
      <c r="DP41" s="113"/>
      <c r="DQ41" s="113"/>
      <c r="DR41" s="113"/>
      <c r="DS41" s="113"/>
      <c r="DT41" s="113"/>
      <c r="DU41" s="113"/>
      <c r="DV41" s="113"/>
      <c r="DW41" s="113"/>
      <c r="DX41" s="113"/>
      <c r="DY41" s="113"/>
      <c r="DZ41" s="113"/>
      <c r="EA41" s="113"/>
      <c r="EB41" s="113"/>
      <c r="EC41" s="113"/>
      <c r="ED41" s="113"/>
      <c r="EE41" s="113"/>
      <c r="EF41" s="113"/>
      <c r="EG41" s="113"/>
      <c r="EH41" s="113"/>
      <c r="EI41" s="113"/>
      <c r="EJ41" s="113"/>
      <c r="EK41" s="113"/>
      <c r="EL41" s="113"/>
      <c r="EM41" s="113"/>
      <c r="EN41" s="113"/>
      <c r="EO41" s="113"/>
      <c r="EP41" s="113"/>
      <c r="EQ41" s="113"/>
      <c r="ER41" s="113"/>
      <c r="ES41" s="113"/>
      <c r="ET41" s="113"/>
      <c r="EU41" s="113"/>
      <c r="EV41" s="113"/>
      <c r="EW41" s="113"/>
      <c r="EX41" s="113"/>
      <c r="EY41" s="113"/>
      <c r="EZ41" s="113"/>
      <c r="FA41" s="113"/>
      <c r="FB41" s="113"/>
      <c r="FC41" s="113"/>
      <c r="FD41" s="113"/>
      <c r="FE41" s="113"/>
      <c r="FF41" s="113"/>
      <c r="FG41" s="113"/>
      <c r="FH41" s="113"/>
      <c r="FI41" s="113"/>
    </row>
    <row r="42" spans="1:165" s="93" customFormat="1" ht="15.75">
      <c r="A42" s="100"/>
      <c r="B42" s="100"/>
      <c r="C42" s="100"/>
      <c r="D42" s="100"/>
      <c r="E42" s="328" t="s">
        <v>97</v>
      </c>
      <c r="F42" s="328"/>
      <c r="G42" s="328"/>
      <c r="H42" s="328"/>
      <c r="I42" s="328"/>
      <c r="J42" s="328"/>
      <c r="K42" s="328"/>
      <c r="L42" s="328"/>
      <c r="M42" s="328"/>
      <c r="N42" s="101"/>
      <c r="O42" s="101"/>
      <c r="P42" s="101"/>
      <c r="Q42" s="101"/>
      <c r="R42" s="101"/>
      <c r="S42" s="101"/>
      <c r="T42" s="101"/>
      <c r="U42" s="101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13"/>
      <c r="BM42" s="113"/>
      <c r="BN42" s="113"/>
      <c r="BO42" s="113"/>
      <c r="BP42" s="113"/>
      <c r="BQ42" s="113"/>
      <c r="BR42" s="113"/>
      <c r="BS42" s="113"/>
      <c r="BT42" s="113"/>
      <c r="BU42" s="113"/>
      <c r="BV42" s="113"/>
      <c r="BW42" s="113"/>
      <c r="BX42" s="113"/>
      <c r="BY42" s="113"/>
      <c r="BZ42" s="113"/>
      <c r="CA42" s="113"/>
      <c r="CB42" s="113"/>
      <c r="CC42" s="113"/>
      <c r="CD42" s="113"/>
      <c r="CE42" s="113"/>
      <c r="CF42" s="113"/>
      <c r="CG42" s="113"/>
      <c r="CH42" s="113"/>
      <c r="CI42" s="113"/>
      <c r="CJ42" s="113"/>
      <c r="CK42" s="113"/>
      <c r="CL42" s="113"/>
      <c r="CM42" s="113"/>
      <c r="CN42" s="113"/>
      <c r="CO42" s="113"/>
      <c r="CP42" s="113"/>
      <c r="CQ42" s="113"/>
      <c r="CR42" s="113"/>
      <c r="CS42" s="113"/>
      <c r="CT42" s="113"/>
      <c r="CU42" s="113"/>
      <c r="CV42" s="113"/>
      <c r="CW42" s="113"/>
      <c r="CX42" s="113"/>
      <c r="CY42" s="113"/>
      <c r="CZ42" s="113"/>
      <c r="DA42" s="113"/>
      <c r="DB42" s="113"/>
      <c r="DC42" s="113"/>
      <c r="DD42" s="113"/>
      <c r="DE42" s="113"/>
      <c r="DF42" s="113"/>
      <c r="DG42" s="113"/>
      <c r="DH42" s="113"/>
      <c r="DI42" s="113"/>
      <c r="DJ42" s="113"/>
      <c r="DK42" s="113"/>
      <c r="DL42" s="113"/>
      <c r="DM42" s="113"/>
      <c r="DN42" s="113"/>
      <c r="DO42" s="113"/>
      <c r="DP42" s="113"/>
      <c r="DQ42" s="113"/>
      <c r="DR42" s="113"/>
      <c r="DS42" s="113"/>
      <c r="DT42" s="113"/>
      <c r="DU42" s="113"/>
      <c r="DV42" s="113"/>
      <c r="DW42" s="113"/>
      <c r="DX42" s="113"/>
      <c r="DY42" s="113"/>
      <c r="DZ42" s="113"/>
      <c r="EA42" s="113"/>
      <c r="EB42" s="113"/>
      <c r="EC42" s="113"/>
      <c r="ED42" s="113"/>
      <c r="EE42" s="113"/>
      <c r="EF42" s="113"/>
      <c r="EG42" s="113"/>
      <c r="EH42" s="113"/>
      <c r="EI42" s="113"/>
      <c r="EJ42" s="113"/>
      <c r="EK42" s="113"/>
      <c r="EL42" s="113"/>
      <c r="EM42" s="113"/>
      <c r="EN42" s="113"/>
      <c r="EO42" s="113"/>
      <c r="EP42" s="113"/>
      <c r="EQ42" s="113"/>
      <c r="ER42" s="113"/>
      <c r="ES42" s="113"/>
      <c r="ET42" s="113"/>
      <c r="EU42" s="113"/>
      <c r="EV42" s="113"/>
      <c r="EW42" s="113"/>
      <c r="EX42" s="113"/>
      <c r="EY42" s="113"/>
      <c r="EZ42" s="113"/>
      <c r="FA42" s="113"/>
      <c r="FB42" s="113"/>
      <c r="FC42" s="113"/>
      <c r="FD42" s="113"/>
      <c r="FE42" s="113"/>
      <c r="FF42" s="113"/>
      <c r="FG42" s="113"/>
      <c r="FH42" s="113"/>
      <c r="FI42" s="113"/>
    </row>
    <row r="43" spans="1:165" s="93" customFormat="1" ht="15">
      <c r="A43" s="101"/>
      <c r="B43" s="101"/>
      <c r="C43" s="101"/>
      <c r="D43" s="101"/>
      <c r="E43" s="329" t="s">
        <v>125</v>
      </c>
      <c r="F43" s="329"/>
      <c r="G43" s="329"/>
      <c r="H43" s="329"/>
      <c r="I43" s="329"/>
      <c r="J43" s="329"/>
      <c r="K43" s="329"/>
      <c r="L43" s="329"/>
      <c r="M43" s="329"/>
      <c r="N43" s="101"/>
      <c r="O43" s="101"/>
      <c r="P43" s="101"/>
      <c r="Q43" s="101"/>
      <c r="R43" s="101"/>
      <c r="S43" s="101"/>
      <c r="T43" s="101"/>
      <c r="U43" s="101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3"/>
      <c r="BM43" s="113"/>
      <c r="BN43" s="113"/>
      <c r="BO43" s="113"/>
      <c r="BP43" s="113"/>
      <c r="BQ43" s="113"/>
      <c r="BR43" s="113"/>
      <c r="BS43" s="113"/>
      <c r="BT43" s="113"/>
      <c r="BU43" s="113"/>
      <c r="BV43" s="113"/>
      <c r="BW43" s="113"/>
      <c r="BX43" s="113"/>
      <c r="BY43" s="113"/>
      <c r="BZ43" s="113"/>
      <c r="CA43" s="113"/>
      <c r="CB43" s="113"/>
      <c r="CC43" s="113"/>
      <c r="CD43" s="113"/>
      <c r="CE43" s="113"/>
      <c r="CF43" s="113"/>
      <c r="CG43" s="113"/>
      <c r="CH43" s="113"/>
      <c r="CI43" s="113"/>
      <c r="CJ43" s="113"/>
      <c r="CK43" s="113"/>
      <c r="CL43" s="113"/>
      <c r="CM43" s="113"/>
      <c r="CN43" s="113"/>
      <c r="CO43" s="113"/>
      <c r="CP43" s="113"/>
      <c r="CQ43" s="113"/>
      <c r="CR43" s="113"/>
      <c r="CS43" s="113"/>
      <c r="CT43" s="113"/>
      <c r="CU43" s="113"/>
      <c r="CV43" s="113"/>
      <c r="CW43" s="113"/>
      <c r="CX43" s="113"/>
      <c r="CY43" s="113"/>
      <c r="CZ43" s="113"/>
      <c r="DA43" s="113"/>
      <c r="DB43" s="113"/>
      <c r="DC43" s="113"/>
      <c r="DD43" s="113"/>
      <c r="DE43" s="113"/>
      <c r="DF43" s="113"/>
      <c r="DG43" s="113"/>
      <c r="DH43" s="113"/>
      <c r="DI43" s="113"/>
      <c r="DJ43" s="113"/>
      <c r="DK43" s="113"/>
      <c r="DL43" s="113"/>
      <c r="DM43" s="113"/>
      <c r="DN43" s="113"/>
      <c r="DO43" s="113"/>
      <c r="DP43" s="113"/>
      <c r="DQ43" s="113"/>
      <c r="DR43" s="113"/>
      <c r="DS43" s="113"/>
      <c r="DT43" s="113"/>
      <c r="DU43" s="113"/>
      <c r="DV43" s="113"/>
      <c r="DW43" s="113"/>
      <c r="DX43" s="113"/>
      <c r="DY43" s="113"/>
      <c r="DZ43" s="113"/>
      <c r="EA43" s="113"/>
      <c r="EB43" s="113"/>
      <c r="EC43" s="113"/>
      <c r="ED43" s="113"/>
      <c r="EE43" s="113"/>
      <c r="EF43" s="113"/>
      <c r="EG43" s="113"/>
      <c r="EH43" s="113"/>
      <c r="EI43" s="113"/>
      <c r="EJ43" s="113"/>
      <c r="EK43" s="113"/>
      <c r="EL43" s="113"/>
      <c r="EM43" s="113"/>
      <c r="EN43" s="113"/>
      <c r="EO43" s="113"/>
      <c r="EP43" s="113"/>
      <c r="EQ43" s="113"/>
      <c r="ER43" s="113"/>
      <c r="ES43" s="113"/>
      <c r="ET43" s="113"/>
      <c r="EU43" s="113"/>
      <c r="EV43" s="113"/>
      <c r="EW43" s="113"/>
      <c r="EX43" s="113"/>
      <c r="EY43" s="113"/>
      <c r="EZ43" s="113"/>
      <c r="FA43" s="113"/>
      <c r="FB43" s="113"/>
      <c r="FC43" s="113"/>
      <c r="FD43" s="113"/>
      <c r="FE43" s="113"/>
      <c r="FF43" s="113"/>
      <c r="FG43" s="113"/>
      <c r="FH43" s="113"/>
      <c r="FI43" s="113"/>
    </row>
    <row r="44" spans="1:165" s="93" customFormat="1" ht="15">
      <c r="A44" s="101"/>
      <c r="B44" s="101"/>
      <c r="C44" s="101"/>
      <c r="D44" s="101"/>
      <c r="E44" s="329" t="s">
        <v>7</v>
      </c>
      <c r="F44" s="329"/>
      <c r="G44" s="329"/>
      <c r="H44" s="329"/>
      <c r="I44" s="329"/>
      <c r="J44" s="329"/>
      <c r="K44" s="329"/>
      <c r="L44" s="329"/>
      <c r="M44" s="329"/>
      <c r="N44" s="101"/>
      <c r="O44" s="101"/>
      <c r="P44" s="101"/>
      <c r="Q44" s="101"/>
      <c r="R44" s="101"/>
      <c r="S44" s="101"/>
      <c r="T44" s="101"/>
      <c r="U44" s="101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  <c r="BH44" s="113"/>
      <c r="BI44" s="113"/>
      <c r="BJ44" s="113"/>
      <c r="BK44" s="113"/>
      <c r="BL44" s="113"/>
      <c r="BM44" s="113"/>
      <c r="BN44" s="113"/>
      <c r="BO44" s="113"/>
      <c r="BP44" s="113"/>
      <c r="BQ44" s="113"/>
      <c r="BR44" s="113"/>
      <c r="BS44" s="113"/>
      <c r="BT44" s="113"/>
      <c r="BU44" s="113"/>
      <c r="BV44" s="113"/>
      <c r="BW44" s="113"/>
      <c r="BX44" s="113"/>
      <c r="BY44" s="113"/>
      <c r="BZ44" s="113"/>
      <c r="CA44" s="113"/>
      <c r="CB44" s="113"/>
      <c r="CC44" s="113"/>
      <c r="CD44" s="113"/>
      <c r="CE44" s="113"/>
      <c r="CF44" s="113"/>
      <c r="CG44" s="113"/>
      <c r="CH44" s="113"/>
      <c r="CI44" s="113"/>
      <c r="CJ44" s="113"/>
      <c r="CK44" s="113"/>
      <c r="CL44" s="113"/>
      <c r="CM44" s="113"/>
      <c r="CN44" s="113"/>
      <c r="CO44" s="113"/>
      <c r="CP44" s="113"/>
      <c r="CQ44" s="113"/>
      <c r="CR44" s="113"/>
      <c r="CS44" s="113"/>
      <c r="CT44" s="113"/>
      <c r="CU44" s="113"/>
      <c r="CV44" s="113"/>
      <c r="CW44" s="113"/>
      <c r="CX44" s="113"/>
      <c r="CY44" s="113"/>
      <c r="CZ44" s="113"/>
      <c r="DA44" s="113"/>
      <c r="DB44" s="113"/>
      <c r="DC44" s="113"/>
      <c r="DD44" s="113"/>
      <c r="DE44" s="113"/>
      <c r="DF44" s="113"/>
      <c r="DG44" s="113"/>
      <c r="DH44" s="113"/>
      <c r="DI44" s="113"/>
      <c r="DJ44" s="113"/>
      <c r="DK44" s="113"/>
      <c r="DL44" s="113"/>
      <c r="DM44" s="113"/>
      <c r="DN44" s="113"/>
      <c r="DO44" s="113"/>
      <c r="DP44" s="113"/>
      <c r="DQ44" s="113"/>
      <c r="DR44" s="113"/>
      <c r="DS44" s="113"/>
      <c r="DT44" s="113"/>
      <c r="DU44" s="113"/>
      <c r="DV44" s="113"/>
      <c r="DW44" s="113"/>
      <c r="DX44" s="113"/>
      <c r="DY44" s="113"/>
      <c r="DZ44" s="113"/>
      <c r="EA44" s="113"/>
      <c r="EB44" s="113"/>
      <c r="EC44" s="113"/>
      <c r="ED44" s="113"/>
      <c r="EE44" s="113"/>
      <c r="EF44" s="113"/>
      <c r="EG44" s="113"/>
      <c r="EH44" s="113"/>
      <c r="EI44" s="113"/>
      <c r="EJ44" s="113"/>
      <c r="EK44" s="113"/>
      <c r="EL44" s="113"/>
      <c r="EM44" s="113"/>
      <c r="EN44" s="113"/>
      <c r="EO44" s="113"/>
      <c r="EP44" s="113"/>
      <c r="EQ44" s="113"/>
      <c r="ER44" s="113"/>
      <c r="ES44" s="113"/>
      <c r="ET44" s="113"/>
      <c r="EU44" s="113"/>
      <c r="EV44" s="113"/>
      <c r="EW44" s="113"/>
      <c r="EX44" s="113"/>
      <c r="EY44" s="113"/>
      <c r="EZ44" s="113"/>
      <c r="FA44" s="113"/>
      <c r="FB44" s="113"/>
      <c r="FC44" s="113"/>
      <c r="FD44" s="113"/>
      <c r="FE44" s="113"/>
      <c r="FF44" s="113"/>
      <c r="FG44" s="113"/>
      <c r="FH44" s="113"/>
      <c r="FI44" s="113"/>
    </row>
    <row r="45" spans="1:165" s="93" customFormat="1" ht="15">
      <c r="A45" s="101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 t="s">
        <v>98</v>
      </c>
      <c r="R45" s="101"/>
      <c r="S45" s="101"/>
      <c r="T45" s="101"/>
      <c r="U45" s="101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  <c r="CA45" s="113"/>
      <c r="CB45" s="113"/>
      <c r="CC45" s="113"/>
      <c r="CD45" s="113"/>
      <c r="CE45" s="113"/>
      <c r="CF45" s="113"/>
      <c r="CG45" s="113"/>
      <c r="CH45" s="113"/>
      <c r="CI45" s="113"/>
      <c r="CJ45" s="113"/>
      <c r="CK45" s="113"/>
      <c r="CL45" s="113"/>
      <c r="CM45" s="113"/>
      <c r="CN45" s="113"/>
      <c r="CO45" s="113"/>
      <c r="CP45" s="113"/>
      <c r="CQ45" s="113"/>
      <c r="CR45" s="113"/>
      <c r="CS45" s="113"/>
      <c r="CT45" s="113"/>
      <c r="CU45" s="113"/>
      <c r="CV45" s="113"/>
      <c r="CW45" s="113"/>
      <c r="CX45" s="113"/>
      <c r="CY45" s="113"/>
      <c r="CZ45" s="113"/>
      <c r="DA45" s="113"/>
      <c r="DB45" s="113"/>
      <c r="DC45" s="113"/>
      <c r="DD45" s="113"/>
      <c r="DE45" s="113"/>
      <c r="DF45" s="113"/>
      <c r="DG45" s="113"/>
      <c r="DH45" s="113"/>
      <c r="DI45" s="113"/>
      <c r="DJ45" s="113"/>
      <c r="DK45" s="113"/>
      <c r="DL45" s="113"/>
      <c r="DM45" s="113"/>
      <c r="DN45" s="113"/>
      <c r="DO45" s="113"/>
      <c r="DP45" s="113"/>
      <c r="DQ45" s="113"/>
      <c r="DR45" s="113"/>
      <c r="DS45" s="113"/>
      <c r="DT45" s="113"/>
      <c r="DU45" s="113"/>
      <c r="DV45" s="113"/>
      <c r="DW45" s="113"/>
      <c r="DX45" s="113"/>
      <c r="DY45" s="113"/>
      <c r="DZ45" s="113"/>
      <c r="EA45" s="113"/>
      <c r="EB45" s="113"/>
      <c r="EC45" s="113"/>
      <c r="ED45" s="113"/>
      <c r="EE45" s="113"/>
      <c r="EF45" s="113"/>
      <c r="EG45" s="113"/>
      <c r="EH45" s="113"/>
      <c r="EI45" s="113"/>
      <c r="EJ45" s="113"/>
      <c r="EK45" s="113"/>
      <c r="EL45" s="113"/>
      <c r="EM45" s="113"/>
      <c r="EN45" s="113"/>
      <c r="EO45" s="113"/>
      <c r="EP45" s="113"/>
      <c r="EQ45" s="113"/>
      <c r="ER45" s="113"/>
      <c r="ES45" s="113"/>
      <c r="ET45" s="113"/>
      <c r="EU45" s="113"/>
      <c r="EV45" s="113"/>
      <c r="EW45" s="113"/>
      <c r="EX45" s="113"/>
      <c r="EY45" s="113"/>
      <c r="EZ45" s="113"/>
      <c r="FA45" s="113"/>
      <c r="FB45" s="113"/>
      <c r="FC45" s="113"/>
      <c r="FD45" s="113"/>
      <c r="FE45" s="113"/>
      <c r="FF45" s="113"/>
      <c r="FG45" s="113"/>
      <c r="FH45" s="113"/>
      <c r="FI45" s="113"/>
    </row>
    <row r="46" spans="1:165" s="93" customFormat="1" ht="15">
      <c r="A46" s="101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 t="s">
        <v>139</v>
      </c>
      <c r="R46" s="101"/>
      <c r="S46" s="101"/>
      <c r="T46" s="101"/>
      <c r="U46" s="101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3"/>
      <c r="BK46" s="113"/>
      <c r="BL46" s="113"/>
      <c r="BM46" s="113"/>
      <c r="BN46" s="113"/>
      <c r="BO46" s="113"/>
      <c r="BP46" s="113"/>
      <c r="BQ46" s="113"/>
      <c r="BR46" s="113"/>
      <c r="BS46" s="113"/>
      <c r="BT46" s="113"/>
      <c r="BU46" s="113"/>
      <c r="BV46" s="113"/>
      <c r="BW46" s="113"/>
      <c r="BX46" s="113"/>
      <c r="BY46" s="113"/>
      <c r="BZ46" s="113"/>
      <c r="CA46" s="113"/>
      <c r="CB46" s="113"/>
      <c r="CC46" s="113"/>
      <c r="CD46" s="113"/>
      <c r="CE46" s="113"/>
      <c r="CF46" s="113"/>
      <c r="CG46" s="113"/>
      <c r="CH46" s="113"/>
      <c r="CI46" s="113"/>
      <c r="CJ46" s="113"/>
      <c r="CK46" s="113"/>
      <c r="CL46" s="113"/>
      <c r="CM46" s="113"/>
      <c r="CN46" s="113"/>
      <c r="CO46" s="113"/>
      <c r="CP46" s="113"/>
      <c r="CQ46" s="113"/>
      <c r="CR46" s="113"/>
      <c r="CS46" s="113"/>
      <c r="CT46" s="113"/>
      <c r="CU46" s="113"/>
      <c r="CV46" s="113"/>
      <c r="CW46" s="113"/>
      <c r="CX46" s="113"/>
      <c r="CY46" s="113"/>
      <c r="CZ46" s="113"/>
      <c r="DA46" s="113"/>
      <c r="DB46" s="113"/>
      <c r="DC46" s="113"/>
      <c r="DD46" s="113"/>
      <c r="DE46" s="113"/>
      <c r="DF46" s="113"/>
      <c r="DG46" s="113"/>
      <c r="DH46" s="113"/>
      <c r="DI46" s="113"/>
      <c r="DJ46" s="113"/>
      <c r="DK46" s="113"/>
      <c r="DL46" s="113"/>
      <c r="DM46" s="113"/>
      <c r="DN46" s="113"/>
      <c r="DO46" s="113"/>
      <c r="DP46" s="113"/>
      <c r="DQ46" s="113"/>
      <c r="DR46" s="113"/>
      <c r="DS46" s="113"/>
      <c r="DT46" s="113"/>
      <c r="DU46" s="113"/>
      <c r="DV46" s="113"/>
      <c r="DW46" s="113"/>
      <c r="DX46" s="113"/>
      <c r="DY46" s="113"/>
      <c r="DZ46" s="113"/>
      <c r="EA46" s="113"/>
      <c r="EB46" s="113"/>
      <c r="EC46" s="113"/>
      <c r="ED46" s="113"/>
      <c r="EE46" s="113"/>
      <c r="EF46" s="113"/>
      <c r="EG46" s="113"/>
      <c r="EH46" s="113"/>
      <c r="EI46" s="113"/>
      <c r="EJ46" s="113"/>
      <c r="EK46" s="113"/>
      <c r="EL46" s="113"/>
      <c r="EM46" s="113"/>
      <c r="EN46" s="113"/>
      <c r="EO46" s="113"/>
      <c r="EP46" s="113"/>
      <c r="EQ46" s="113"/>
      <c r="ER46" s="113"/>
      <c r="ES46" s="113"/>
      <c r="ET46" s="113"/>
      <c r="EU46" s="113"/>
      <c r="EV46" s="113"/>
      <c r="EW46" s="113"/>
      <c r="EX46" s="113"/>
      <c r="EY46" s="113"/>
      <c r="EZ46" s="113"/>
      <c r="FA46" s="113"/>
      <c r="FB46" s="113"/>
      <c r="FC46" s="113"/>
      <c r="FD46" s="113"/>
      <c r="FE46" s="113"/>
      <c r="FF46" s="113"/>
      <c r="FG46" s="113"/>
      <c r="FH46" s="113"/>
      <c r="FI46" s="113"/>
    </row>
    <row r="47" spans="1:165" s="93" customFormat="1" ht="15">
      <c r="Q47" s="93" t="s">
        <v>99</v>
      </c>
      <c r="T47" s="93" t="s">
        <v>198</v>
      </c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113"/>
      <c r="BL47" s="113"/>
      <c r="BM47" s="113"/>
      <c r="BN47" s="113"/>
      <c r="BO47" s="113"/>
      <c r="BP47" s="113"/>
      <c r="BQ47" s="113"/>
      <c r="BR47" s="113"/>
      <c r="BS47" s="113"/>
      <c r="BT47" s="113"/>
      <c r="BU47" s="113"/>
      <c r="BV47" s="113"/>
      <c r="BW47" s="113"/>
      <c r="BX47" s="113"/>
      <c r="BY47" s="113"/>
      <c r="BZ47" s="113"/>
      <c r="CA47" s="113"/>
      <c r="CB47" s="113"/>
      <c r="CC47" s="113"/>
      <c r="CD47" s="113"/>
      <c r="CE47" s="113"/>
      <c r="CF47" s="113"/>
      <c r="CG47" s="113"/>
      <c r="CH47" s="113"/>
      <c r="CI47" s="113"/>
      <c r="CJ47" s="113"/>
      <c r="CK47" s="113"/>
      <c r="CL47" s="113"/>
      <c r="CM47" s="113"/>
      <c r="CN47" s="113"/>
      <c r="CO47" s="113"/>
      <c r="CP47" s="113"/>
      <c r="CQ47" s="113"/>
      <c r="CR47" s="113"/>
      <c r="CS47" s="113"/>
      <c r="CT47" s="113"/>
      <c r="CU47" s="113"/>
      <c r="CV47" s="113"/>
      <c r="CW47" s="113"/>
      <c r="CX47" s="113"/>
      <c r="CY47" s="113"/>
      <c r="CZ47" s="113"/>
      <c r="DA47" s="113"/>
      <c r="DB47" s="113"/>
      <c r="DC47" s="113"/>
      <c r="DD47" s="113"/>
      <c r="DE47" s="113"/>
      <c r="DF47" s="113"/>
      <c r="DG47" s="113"/>
      <c r="DH47" s="113"/>
      <c r="DI47" s="113"/>
      <c r="DJ47" s="113"/>
      <c r="DK47" s="113"/>
      <c r="DL47" s="113"/>
      <c r="DM47" s="113"/>
      <c r="DN47" s="113"/>
      <c r="DO47" s="113"/>
      <c r="DP47" s="113"/>
      <c r="DQ47" s="113"/>
      <c r="DR47" s="113"/>
      <c r="DS47" s="113"/>
      <c r="DT47" s="113"/>
      <c r="DU47" s="113"/>
      <c r="DV47" s="113"/>
      <c r="DW47" s="113"/>
      <c r="DX47" s="113"/>
      <c r="DY47" s="113"/>
      <c r="DZ47" s="113"/>
      <c r="EA47" s="113"/>
      <c r="EB47" s="113"/>
      <c r="EC47" s="113"/>
      <c r="ED47" s="113"/>
      <c r="EE47" s="113"/>
      <c r="EF47" s="113"/>
      <c r="EG47" s="113"/>
      <c r="EH47" s="113"/>
      <c r="EI47" s="113"/>
      <c r="EJ47" s="113"/>
      <c r="EK47" s="113"/>
      <c r="EL47" s="113"/>
      <c r="EM47" s="113"/>
      <c r="EN47" s="113"/>
      <c r="EO47" s="113"/>
      <c r="EP47" s="113"/>
      <c r="EQ47" s="113"/>
      <c r="ER47" s="113"/>
      <c r="ES47" s="113"/>
      <c r="ET47" s="113"/>
      <c r="EU47" s="113"/>
      <c r="EV47" s="113"/>
      <c r="EW47" s="113"/>
      <c r="EX47" s="113"/>
      <c r="EY47" s="113"/>
      <c r="EZ47" s="113"/>
      <c r="FA47" s="113"/>
      <c r="FB47" s="113"/>
      <c r="FC47" s="113"/>
      <c r="FD47" s="113"/>
      <c r="FE47" s="113"/>
      <c r="FF47" s="113"/>
      <c r="FG47" s="113"/>
      <c r="FH47" s="113"/>
      <c r="FI47" s="113"/>
    </row>
    <row r="48" spans="1:165" s="93" customFormat="1" ht="15">
      <c r="Q48" s="93" t="s">
        <v>101</v>
      </c>
      <c r="T48" s="93">
        <v>2</v>
      </c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  <c r="BP48" s="113"/>
      <c r="BQ48" s="113"/>
      <c r="BR48" s="113"/>
      <c r="BS48" s="113"/>
      <c r="BT48" s="113"/>
      <c r="BU48" s="113"/>
      <c r="BV48" s="113"/>
      <c r="BW48" s="113"/>
      <c r="BX48" s="113"/>
      <c r="BY48" s="113"/>
      <c r="BZ48" s="113"/>
      <c r="CA48" s="113"/>
      <c r="CB48" s="113"/>
      <c r="CC48" s="113"/>
      <c r="CD48" s="113"/>
      <c r="CE48" s="113"/>
      <c r="CF48" s="113"/>
      <c r="CG48" s="113"/>
      <c r="CH48" s="113"/>
      <c r="CI48" s="113"/>
      <c r="CJ48" s="113"/>
      <c r="CK48" s="113"/>
      <c r="CL48" s="113"/>
      <c r="CM48" s="113"/>
      <c r="CN48" s="113"/>
      <c r="CO48" s="113"/>
      <c r="CP48" s="113"/>
      <c r="CQ48" s="113"/>
      <c r="CR48" s="113"/>
      <c r="CS48" s="113"/>
      <c r="CT48" s="113"/>
      <c r="CU48" s="113"/>
      <c r="CV48" s="113"/>
      <c r="CW48" s="113"/>
      <c r="CX48" s="113"/>
      <c r="CY48" s="113"/>
      <c r="CZ48" s="113"/>
      <c r="DA48" s="113"/>
      <c r="DB48" s="113"/>
      <c r="DC48" s="113"/>
      <c r="DD48" s="113"/>
      <c r="DE48" s="113"/>
      <c r="DF48" s="113"/>
      <c r="DG48" s="113"/>
      <c r="DH48" s="113"/>
      <c r="DI48" s="113"/>
      <c r="DJ48" s="113"/>
      <c r="DK48" s="113"/>
      <c r="DL48" s="113"/>
      <c r="DM48" s="113"/>
      <c r="DN48" s="113"/>
      <c r="DO48" s="113"/>
      <c r="DP48" s="113"/>
      <c r="DQ48" s="113"/>
      <c r="DR48" s="113"/>
      <c r="DS48" s="113"/>
      <c r="DT48" s="113"/>
      <c r="DU48" s="113"/>
      <c r="DV48" s="113"/>
      <c r="DW48" s="113"/>
      <c r="DX48" s="113"/>
      <c r="DY48" s="113"/>
      <c r="DZ48" s="113"/>
      <c r="EA48" s="113"/>
      <c r="EB48" s="113"/>
      <c r="EC48" s="113"/>
      <c r="ED48" s="113"/>
      <c r="EE48" s="113"/>
      <c r="EF48" s="113"/>
      <c r="EG48" s="113"/>
      <c r="EH48" s="113"/>
      <c r="EI48" s="113"/>
      <c r="EJ48" s="113"/>
      <c r="EK48" s="113"/>
      <c r="EL48" s="113"/>
      <c r="EM48" s="113"/>
      <c r="EN48" s="113"/>
      <c r="EO48" s="113"/>
      <c r="EP48" s="113"/>
      <c r="EQ48" s="113"/>
      <c r="ER48" s="113"/>
      <c r="ES48" s="113"/>
      <c r="ET48" s="113"/>
      <c r="EU48" s="113"/>
      <c r="EV48" s="113"/>
      <c r="EW48" s="113"/>
      <c r="EX48" s="113"/>
      <c r="EY48" s="113"/>
      <c r="EZ48" s="113"/>
      <c r="FA48" s="113"/>
      <c r="FB48" s="113"/>
      <c r="FC48" s="113"/>
      <c r="FD48" s="113"/>
      <c r="FE48" s="113"/>
      <c r="FF48" s="113"/>
      <c r="FG48" s="113"/>
      <c r="FH48" s="113"/>
      <c r="FI48" s="113"/>
    </row>
    <row r="49" spans="1:165" s="93" customFormat="1" ht="15">
      <c r="Q49" s="93" t="s">
        <v>102</v>
      </c>
      <c r="T49" s="93">
        <v>17</v>
      </c>
      <c r="U49" s="93" t="s">
        <v>103</v>
      </c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  <c r="BM49" s="113"/>
      <c r="BN49" s="113"/>
      <c r="BO49" s="113"/>
      <c r="BP49" s="113"/>
      <c r="BQ49" s="113"/>
      <c r="BR49" s="113"/>
      <c r="BS49" s="113"/>
      <c r="BT49" s="113"/>
      <c r="BU49" s="113"/>
      <c r="BV49" s="113"/>
      <c r="BW49" s="113"/>
      <c r="BX49" s="113"/>
      <c r="BY49" s="113"/>
      <c r="BZ49" s="113"/>
      <c r="CA49" s="113"/>
      <c r="CB49" s="113"/>
      <c r="CC49" s="113"/>
      <c r="CD49" s="113"/>
      <c r="CE49" s="113"/>
      <c r="CF49" s="113"/>
      <c r="CG49" s="113"/>
      <c r="CH49" s="113"/>
      <c r="CI49" s="113"/>
      <c r="CJ49" s="113"/>
      <c r="CK49" s="113"/>
      <c r="CL49" s="113"/>
      <c r="CM49" s="113"/>
      <c r="CN49" s="113"/>
      <c r="CO49" s="113"/>
      <c r="CP49" s="113"/>
      <c r="CQ49" s="113"/>
      <c r="CR49" s="113"/>
      <c r="CS49" s="113"/>
      <c r="CT49" s="113"/>
      <c r="CU49" s="113"/>
      <c r="CV49" s="113"/>
      <c r="CW49" s="113"/>
      <c r="CX49" s="113"/>
      <c r="CY49" s="113"/>
      <c r="CZ49" s="113"/>
      <c r="DA49" s="113"/>
      <c r="DB49" s="113"/>
      <c r="DC49" s="113"/>
      <c r="DD49" s="113"/>
      <c r="DE49" s="113"/>
      <c r="DF49" s="113"/>
      <c r="DG49" s="113"/>
      <c r="DH49" s="113"/>
      <c r="DI49" s="113"/>
      <c r="DJ49" s="113"/>
      <c r="DK49" s="113"/>
      <c r="DL49" s="113"/>
      <c r="DM49" s="113"/>
      <c r="DN49" s="113"/>
      <c r="DO49" s="113"/>
      <c r="DP49" s="113"/>
      <c r="DQ49" s="113"/>
      <c r="DR49" s="113"/>
      <c r="DS49" s="113"/>
      <c r="DT49" s="113"/>
      <c r="DU49" s="113"/>
      <c r="DV49" s="113"/>
      <c r="DW49" s="113"/>
      <c r="DX49" s="113"/>
      <c r="DY49" s="113"/>
      <c r="DZ49" s="113"/>
      <c r="EA49" s="113"/>
      <c r="EB49" s="113"/>
      <c r="EC49" s="113"/>
      <c r="ED49" s="113"/>
      <c r="EE49" s="113"/>
      <c r="EF49" s="113"/>
      <c r="EG49" s="113"/>
      <c r="EH49" s="113"/>
      <c r="EI49" s="113"/>
      <c r="EJ49" s="113"/>
      <c r="EK49" s="113"/>
      <c r="EL49" s="113"/>
      <c r="EM49" s="113"/>
      <c r="EN49" s="113"/>
      <c r="EO49" s="113"/>
      <c r="EP49" s="113"/>
      <c r="EQ49" s="113"/>
      <c r="ER49" s="113"/>
      <c r="ES49" s="113"/>
      <c r="ET49" s="113"/>
      <c r="EU49" s="113"/>
      <c r="EV49" s="113"/>
      <c r="EW49" s="113"/>
      <c r="EX49" s="113"/>
      <c r="EY49" s="113"/>
      <c r="EZ49" s="113"/>
      <c r="FA49" s="113"/>
      <c r="FB49" s="113"/>
      <c r="FC49" s="113"/>
      <c r="FD49" s="113"/>
      <c r="FE49" s="113"/>
      <c r="FF49" s="113"/>
      <c r="FG49" s="113"/>
      <c r="FH49" s="113"/>
      <c r="FI49" s="113"/>
    </row>
    <row r="50" spans="1:165" s="93" customFormat="1" ht="15">
      <c r="Q50" s="93" t="s">
        <v>104</v>
      </c>
      <c r="T50" s="93">
        <v>0</v>
      </c>
      <c r="U50" s="93">
        <f>T50*100/T49</f>
        <v>0</v>
      </c>
      <c r="V50" s="93" t="s">
        <v>17</v>
      </c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113"/>
      <c r="BP50" s="113"/>
      <c r="BQ50" s="113"/>
      <c r="BR50" s="113"/>
      <c r="BS50" s="113"/>
      <c r="BT50" s="113"/>
      <c r="BU50" s="113"/>
      <c r="BV50" s="113"/>
      <c r="BW50" s="113"/>
      <c r="BX50" s="113"/>
      <c r="BY50" s="113"/>
      <c r="BZ50" s="113"/>
      <c r="CA50" s="113"/>
      <c r="CB50" s="113"/>
      <c r="CC50" s="113"/>
      <c r="CD50" s="113"/>
      <c r="CE50" s="113"/>
      <c r="CF50" s="113"/>
      <c r="CG50" s="113"/>
      <c r="CH50" s="113"/>
      <c r="CI50" s="113"/>
      <c r="CJ50" s="113"/>
      <c r="CK50" s="113"/>
      <c r="CL50" s="113"/>
      <c r="CM50" s="113"/>
      <c r="CN50" s="113"/>
      <c r="CO50" s="113"/>
      <c r="CP50" s="113"/>
      <c r="CQ50" s="113"/>
      <c r="CR50" s="113"/>
      <c r="CS50" s="113"/>
      <c r="CT50" s="113"/>
      <c r="CU50" s="113"/>
      <c r="CV50" s="113"/>
      <c r="CW50" s="113"/>
      <c r="CX50" s="113"/>
      <c r="CY50" s="113"/>
      <c r="CZ50" s="113"/>
      <c r="DA50" s="113"/>
      <c r="DB50" s="113"/>
      <c r="DC50" s="113"/>
      <c r="DD50" s="113"/>
      <c r="DE50" s="113"/>
      <c r="DF50" s="113"/>
      <c r="DG50" s="113"/>
      <c r="DH50" s="113"/>
      <c r="DI50" s="113"/>
      <c r="DJ50" s="113"/>
      <c r="DK50" s="113"/>
      <c r="DL50" s="113"/>
      <c r="DM50" s="113"/>
      <c r="DN50" s="113"/>
      <c r="DO50" s="113"/>
      <c r="DP50" s="113"/>
      <c r="DQ50" s="113"/>
      <c r="DR50" s="113"/>
      <c r="DS50" s="113"/>
      <c r="DT50" s="113"/>
      <c r="DU50" s="113"/>
      <c r="DV50" s="113"/>
      <c r="DW50" s="113"/>
      <c r="DX50" s="113"/>
      <c r="DY50" s="113"/>
      <c r="DZ50" s="113"/>
      <c r="EA50" s="113"/>
      <c r="EB50" s="113"/>
      <c r="EC50" s="113"/>
      <c r="ED50" s="113"/>
      <c r="EE50" s="113"/>
      <c r="EF50" s="113"/>
      <c r="EG50" s="113"/>
      <c r="EH50" s="113"/>
      <c r="EI50" s="113"/>
      <c r="EJ50" s="113"/>
      <c r="EK50" s="113"/>
      <c r="EL50" s="113"/>
      <c r="EM50" s="113"/>
      <c r="EN50" s="113"/>
      <c r="EO50" s="113"/>
      <c r="EP50" s="113"/>
      <c r="EQ50" s="113"/>
      <c r="ER50" s="113"/>
      <c r="ES50" s="113"/>
      <c r="ET50" s="113"/>
      <c r="EU50" s="113"/>
      <c r="EV50" s="113"/>
      <c r="EW50" s="113"/>
      <c r="EX50" s="113"/>
      <c r="EY50" s="113"/>
      <c r="EZ50" s="113"/>
      <c r="FA50" s="113"/>
      <c r="FB50" s="113"/>
      <c r="FC50" s="113"/>
      <c r="FD50" s="113"/>
      <c r="FE50" s="113"/>
      <c r="FF50" s="113"/>
      <c r="FG50" s="113"/>
      <c r="FH50" s="113"/>
      <c r="FI50" s="113"/>
    </row>
    <row r="51" spans="1:165" s="93" customFormat="1" ht="15">
      <c r="Q51" s="93" t="s">
        <v>105</v>
      </c>
      <c r="T51" s="93">
        <v>17</v>
      </c>
      <c r="U51" s="93">
        <f>T51*100/T49</f>
        <v>100</v>
      </c>
      <c r="V51" s="93" t="s">
        <v>17</v>
      </c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/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/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113"/>
      <c r="DM51" s="113"/>
      <c r="DN51" s="113"/>
      <c r="DO51" s="113"/>
      <c r="DP51" s="113"/>
      <c r="DQ51" s="113"/>
      <c r="DR51" s="113"/>
      <c r="DS51" s="113"/>
      <c r="DT51" s="113"/>
      <c r="DU51" s="113"/>
      <c r="DV51" s="113"/>
      <c r="DW51" s="113"/>
      <c r="DX51" s="113"/>
      <c r="DY51" s="113"/>
      <c r="DZ51" s="113"/>
      <c r="EA51" s="113"/>
      <c r="EB51" s="113"/>
      <c r="EC51" s="113"/>
      <c r="ED51" s="113"/>
      <c r="EE51" s="113"/>
      <c r="EF51" s="113"/>
      <c r="EG51" s="113"/>
      <c r="EH51" s="113"/>
      <c r="EI51" s="113"/>
      <c r="EJ51" s="113"/>
      <c r="EK51" s="113"/>
      <c r="EL51" s="113"/>
      <c r="EM51" s="113"/>
      <c r="EN51" s="113"/>
      <c r="EO51" s="113"/>
      <c r="EP51" s="113"/>
      <c r="EQ51" s="113"/>
      <c r="ER51" s="113"/>
      <c r="ES51" s="113"/>
      <c r="ET51" s="113"/>
      <c r="EU51" s="113"/>
      <c r="EV51" s="113"/>
      <c r="EW51" s="113"/>
      <c r="EX51" s="113"/>
      <c r="EY51" s="113"/>
      <c r="EZ51" s="113"/>
      <c r="FA51" s="113"/>
      <c r="FB51" s="113"/>
      <c r="FC51" s="113"/>
      <c r="FD51" s="113"/>
      <c r="FE51" s="113"/>
      <c r="FF51" s="113"/>
      <c r="FG51" s="113"/>
      <c r="FH51" s="113"/>
      <c r="FI51" s="113"/>
    </row>
    <row r="52" spans="1:165" s="93" customFormat="1" ht="15">
      <c r="Q52" s="93" t="s">
        <v>106</v>
      </c>
      <c r="T52" s="302">
        <f>K64</f>
        <v>38.024999999999999</v>
      </c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113"/>
      <c r="BG52" s="113"/>
      <c r="BH52" s="113"/>
      <c r="BI52" s="113"/>
      <c r="BJ52" s="113"/>
      <c r="BK52" s="113"/>
      <c r="BL52" s="113"/>
      <c r="BM52" s="113"/>
      <c r="BN52" s="113"/>
      <c r="BO52" s="113"/>
      <c r="BP52" s="113"/>
      <c r="BQ52" s="113"/>
      <c r="BR52" s="113"/>
      <c r="BS52" s="113"/>
      <c r="BT52" s="113"/>
      <c r="BU52" s="113"/>
      <c r="BV52" s="113"/>
      <c r="BW52" s="113"/>
      <c r="BX52" s="113"/>
      <c r="BY52" s="113"/>
      <c r="BZ52" s="113"/>
      <c r="CA52" s="113"/>
      <c r="CB52" s="113"/>
      <c r="CC52" s="113"/>
      <c r="CD52" s="113"/>
      <c r="CE52" s="113"/>
      <c r="CF52" s="113"/>
      <c r="CG52" s="113"/>
      <c r="CH52" s="113"/>
      <c r="CI52" s="113"/>
      <c r="CJ52" s="113"/>
      <c r="CK52" s="113"/>
      <c r="CL52" s="113"/>
      <c r="CM52" s="113"/>
      <c r="CN52" s="113"/>
      <c r="CO52" s="113"/>
      <c r="CP52" s="113"/>
      <c r="CQ52" s="113"/>
      <c r="CR52" s="113"/>
      <c r="CS52" s="113"/>
      <c r="CT52" s="113"/>
      <c r="CU52" s="113"/>
      <c r="CV52" s="113"/>
      <c r="CW52" s="113"/>
      <c r="CX52" s="113"/>
      <c r="CY52" s="113"/>
      <c r="CZ52" s="113"/>
      <c r="DA52" s="113"/>
      <c r="DB52" s="113"/>
      <c r="DC52" s="113"/>
      <c r="DD52" s="113"/>
      <c r="DE52" s="113"/>
      <c r="DF52" s="113"/>
      <c r="DG52" s="113"/>
      <c r="DH52" s="113"/>
      <c r="DI52" s="113"/>
      <c r="DJ52" s="113"/>
      <c r="DK52" s="113"/>
      <c r="DL52" s="113"/>
      <c r="DM52" s="113"/>
      <c r="DN52" s="113"/>
      <c r="DO52" s="113"/>
      <c r="DP52" s="113"/>
      <c r="DQ52" s="113"/>
      <c r="DR52" s="113"/>
      <c r="DS52" s="113"/>
      <c r="DT52" s="113"/>
      <c r="DU52" s="113"/>
      <c r="DV52" s="113"/>
      <c r="DW52" s="113"/>
      <c r="DX52" s="113"/>
      <c r="DY52" s="113"/>
      <c r="DZ52" s="113"/>
      <c r="EA52" s="113"/>
      <c r="EB52" s="113"/>
      <c r="EC52" s="113"/>
      <c r="ED52" s="113"/>
      <c r="EE52" s="113"/>
      <c r="EF52" s="113"/>
      <c r="EG52" s="113"/>
      <c r="EH52" s="113"/>
      <c r="EI52" s="113"/>
      <c r="EJ52" s="113"/>
      <c r="EK52" s="113"/>
      <c r="EL52" s="113"/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/>
      <c r="FF52" s="113"/>
      <c r="FG52" s="113"/>
      <c r="FH52" s="113"/>
      <c r="FI52" s="113"/>
    </row>
    <row r="53" spans="1:165" s="93" customFormat="1" ht="15"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  <c r="BH53" s="113"/>
      <c r="BI53" s="113"/>
      <c r="BJ53" s="113"/>
      <c r="BK53" s="113"/>
      <c r="BL53" s="113"/>
      <c r="BM53" s="113"/>
      <c r="BN53" s="113"/>
      <c r="BO53" s="113"/>
      <c r="BP53" s="113"/>
      <c r="BQ53" s="113"/>
      <c r="BR53" s="113"/>
      <c r="BS53" s="113"/>
      <c r="BT53" s="113"/>
      <c r="BU53" s="113"/>
      <c r="BV53" s="113"/>
      <c r="BW53" s="113"/>
      <c r="BX53" s="113"/>
      <c r="BY53" s="113"/>
      <c r="BZ53" s="113"/>
      <c r="CA53" s="113"/>
      <c r="CB53" s="113"/>
      <c r="CC53" s="113"/>
      <c r="CD53" s="113"/>
      <c r="CE53" s="113"/>
      <c r="CF53" s="113"/>
      <c r="CG53" s="113"/>
      <c r="CH53" s="113"/>
      <c r="CI53" s="113"/>
      <c r="CJ53" s="113"/>
      <c r="CK53" s="113"/>
      <c r="CL53" s="113"/>
      <c r="CM53" s="113"/>
      <c r="CN53" s="113"/>
      <c r="CO53" s="113"/>
      <c r="CP53" s="113"/>
      <c r="CQ53" s="113"/>
      <c r="CR53" s="113"/>
      <c r="CS53" s="113"/>
      <c r="CT53" s="113"/>
      <c r="CU53" s="113"/>
      <c r="CV53" s="113"/>
      <c r="CW53" s="113"/>
      <c r="CX53" s="113"/>
      <c r="CY53" s="113"/>
      <c r="CZ53" s="113"/>
      <c r="DA53" s="113"/>
      <c r="DB53" s="113"/>
      <c r="DC53" s="113"/>
      <c r="DD53" s="113"/>
      <c r="DE53" s="113"/>
      <c r="DF53" s="113"/>
      <c r="DG53" s="113"/>
      <c r="DH53" s="113"/>
      <c r="DI53" s="113"/>
      <c r="DJ53" s="113"/>
      <c r="DK53" s="113"/>
      <c r="DL53" s="113"/>
      <c r="DM53" s="113"/>
      <c r="DN53" s="113"/>
      <c r="DO53" s="113"/>
      <c r="DP53" s="113"/>
      <c r="DQ53" s="113"/>
      <c r="DR53" s="113"/>
      <c r="DS53" s="113"/>
      <c r="DT53" s="113"/>
      <c r="DU53" s="113"/>
      <c r="DV53" s="113"/>
      <c r="DW53" s="113"/>
      <c r="DX53" s="113"/>
      <c r="DY53" s="113"/>
      <c r="DZ53" s="113"/>
      <c r="EA53" s="113"/>
      <c r="EB53" s="113"/>
      <c r="EC53" s="113"/>
      <c r="ED53" s="113"/>
      <c r="EE53" s="113"/>
      <c r="EF53" s="113"/>
      <c r="EG53" s="113"/>
      <c r="EH53" s="113"/>
      <c r="EI53" s="113"/>
      <c r="EJ53" s="113"/>
      <c r="EK53" s="113"/>
      <c r="EL53" s="113"/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  <c r="EZ53" s="113"/>
      <c r="FA53" s="113"/>
      <c r="FB53" s="113"/>
      <c r="FC53" s="113"/>
      <c r="FD53" s="113"/>
      <c r="FE53" s="113"/>
      <c r="FF53" s="113"/>
      <c r="FG53" s="113"/>
      <c r="FH53" s="113"/>
      <c r="FI53" s="113"/>
    </row>
    <row r="54" spans="1:165" s="93" customFormat="1" ht="15">
      <c r="B54" s="93" t="s">
        <v>204</v>
      </c>
      <c r="C54" s="93" t="s">
        <v>136</v>
      </c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  <c r="BO54" s="113"/>
      <c r="BP54" s="113"/>
      <c r="BQ54" s="113"/>
      <c r="BR54" s="113"/>
      <c r="BS54" s="113"/>
      <c r="BT54" s="113"/>
      <c r="BU54" s="113"/>
      <c r="BV54" s="113"/>
      <c r="BW54" s="113"/>
      <c r="BX54" s="113"/>
      <c r="BY54" s="113"/>
      <c r="BZ54" s="113"/>
      <c r="CA54" s="113"/>
      <c r="CB54" s="113"/>
      <c r="CC54" s="113"/>
      <c r="CD54" s="113"/>
      <c r="CE54" s="113"/>
      <c r="CF54" s="113"/>
      <c r="CG54" s="113"/>
      <c r="CH54" s="113"/>
      <c r="CI54" s="113"/>
      <c r="CJ54" s="113"/>
      <c r="CK54" s="113"/>
      <c r="CL54" s="113"/>
      <c r="CM54" s="113"/>
      <c r="CN54" s="113"/>
      <c r="CO54" s="113"/>
      <c r="CP54" s="113"/>
      <c r="CQ54" s="113"/>
      <c r="CR54" s="113"/>
      <c r="CS54" s="113"/>
      <c r="CT54" s="113"/>
      <c r="CU54" s="113"/>
      <c r="CV54" s="113"/>
      <c r="CW54" s="113"/>
      <c r="CX54" s="113"/>
      <c r="CY54" s="113"/>
      <c r="CZ54" s="113"/>
      <c r="DA54" s="113"/>
      <c r="DB54" s="113"/>
      <c r="DC54" s="113"/>
      <c r="DD54" s="113"/>
      <c r="DE54" s="113"/>
      <c r="DF54" s="113"/>
      <c r="DG54" s="113"/>
      <c r="DH54" s="113"/>
      <c r="DI54" s="113"/>
      <c r="DJ54" s="113"/>
      <c r="DK54" s="113"/>
      <c r="DL54" s="113"/>
      <c r="DM54" s="113"/>
      <c r="DN54" s="113"/>
      <c r="DO54" s="113"/>
      <c r="DP54" s="113"/>
      <c r="DQ54" s="113"/>
      <c r="DR54" s="113"/>
      <c r="DS54" s="113"/>
      <c r="DT54" s="113"/>
      <c r="DU54" s="113"/>
      <c r="DV54" s="113"/>
      <c r="DW54" s="113"/>
      <c r="DX54" s="113"/>
      <c r="DY54" s="113"/>
      <c r="DZ54" s="113"/>
      <c r="EA54" s="113"/>
      <c r="EB54" s="113"/>
      <c r="EC54" s="113"/>
      <c r="ED54" s="113"/>
      <c r="EE54" s="113"/>
      <c r="EF54" s="113"/>
      <c r="EG54" s="113"/>
      <c r="EH54" s="113"/>
      <c r="EI54" s="113"/>
      <c r="EJ54" s="113"/>
      <c r="EK54" s="113"/>
      <c r="EL54" s="113"/>
      <c r="EM54" s="113"/>
      <c r="EN54" s="113"/>
      <c r="EO54" s="113"/>
      <c r="EP54" s="113"/>
      <c r="EQ54" s="113"/>
      <c r="ER54" s="113"/>
      <c r="ES54" s="113"/>
      <c r="ET54" s="113"/>
      <c r="EU54" s="113"/>
      <c r="EV54" s="113"/>
      <c r="EW54" s="113"/>
      <c r="EX54" s="113"/>
      <c r="EY54" s="113"/>
      <c r="EZ54" s="113"/>
      <c r="FA54" s="113"/>
      <c r="FB54" s="113"/>
      <c r="FC54" s="113"/>
      <c r="FD54" s="113"/>
      <c r="FE54" s="113"/>
      <c r="FF54" s="113"/>
      <c r="FG54" s="113"/>
      <c r="FH54" s="113"/>
      <c r="FI54" s="113"/>
    </row>
    <row r="55" spans="1:165" s="93" customFormat="1" ht="15">
      <c r="A55" s="333" t="s">
        <v>108</v>
      </c>
      <c r="B55" s="333" t="s">
        <v>109</v>
      </c>
      <c r="C55" s="333" t="s">
        <v>110</v>
      </c>
      <c r="D55" s="333" t="s">
        <v>111</v>
      </c>
      <c r="E55" s="333" t="s">
        <v>10</v>
      </c>
      <c r="F55" s="333" t="s">
        <v>112</v>
      </c>
      <c r="G55" s="333" t="s">
        <v>113</v>
      </c>
      <c r="H55" s="333" t="s">
        <v>114</v>
      </c>
      <c r="I55" s="333" t="s">
        <v>115</v>
      </c>
      <c r="J55" s="333" t="s">
        <v>11</v>
      </c>
      <c r="K55" s="333" t="s">
        <v>116</v>
      </c>
      <c r="L55" s="333" t="s">
        <v>12</v>
      </c>
      <c r="M55" s="353" t="s">
        <v>117</v>
      </c>
      <c r="N55" s="353"/>
      <c r="O55" s="353"/>
      <c r="P55" s="353"/>
      <c r="Q55" s="353"/>
      <c r="R55" s="353"/>
      <c r="S55" s="353"/>
      <c r="T55" s="353"/>
      <c r="U55" s="333" t="s">
        <v>160</v>
      </c>
      <c r="V55" s="333" t="s">
        <v>119</v>
      </c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113"/>
      <c r="BG55" s="113"/>
      <c r="BH55" s="113"/>
      <c r="BI55" s="113"/>
      <c r="BJ55" s="113"/>
      <c r="BK55" s="113"/>
      <c r="BL55" s="113"/>
      <c r="BM55" s="113"/>
      <c r="BN55" s="113"/>
      <c r="BO55" s="113"/>
      <c r="BP55" s="113"/>
      <c r="BQ55" s="113"/>
      <c r="BR55" s="113"/>
      <c r="BS55" s="113"/>
      <c r="BT55" s="113"/>
      <c r="BU55" s="113"/>
      <c r="BV55" s="113"/>
      <c r="BW55" s="113"/>
      <c r="BX55" s="113"/>
      <c r="BY55" s="113"/>
      <c r="BZ55" s="113"/>
      <c r="CA55" s="113"/>
      <c r="CB55" s="113"/>
      <c r="CC55" s="113"/>
      <c r="CD55" s="113"/>
      <c r="CE55" s="113"/>
      <c r="CF55" s="113"/>
      <c r="CG55" s="113"/>
      <c r="CH55" s="113"/>
      <c r="CI55" s="113"/>
      <c r="CJ55" s="113"/>
      <c r="CK55" s="113"/>
      <c r="CL55" s="113"/>
      <c r="CM55" s="113"/>
      <c r="CN55" s="113"/>
      <c r="CO55" s="113"/>
      <c r="CP55" s="113"/>
      <c r="CQ55" s="113"/>
      <c r="CR55" s="113"/>
      <c r="CS55" s="113"/>
      <c r="CT55" s="113"/>
      <c r="CU55" s="113"/>
      <c r="CV55" s="113"/>
      <c r="CW55" s="113"/>
      <c r="CX55" s="113"/>
      <c r="CY55" s="113"/>
      <c r="CZ55" s="113"/>
      <c r="DA55" s="113"/>
      <c r="DB55" s="113"/>
      <c r="DC55" s="113"/>
      <c r="DD55" s="113"/>
      <c r="DE55" s="113"/>
      <c r="DF55" s="113"/>
      <c r="DG55" s="113"/>
      <c r="DH55" s="113"/>
      <c r="DI55" s="113"/>
      <c r="DJ55" s="113"/>
      <c r="DK55" s="113"/>
      <c r="DL55" s="113"/>
      <c r="DM55" s="113"/>
      <c r="DN55" s="113"/>
      <c r="DO55" s="113"/>
      <c r="DP55" s="113"/>
      <c r="DQ55" s="113"/>
      <c r="DR55" s="113"/>
      <c r="DS55" s="113"/>
      <c r="DT55" s="113"/>
      <c r="DU55" s="113"/>
      <c r="DV55" s="113"/>
      <c r="DW55" s="113"/>
      <c r="DX55" s="113"/>
      <c r="DY55" s="113"/>
      <c r="DZ55" s="113"/>
      <c r="EA55" s="113"/>
      <c r="EB55" s="113"/>
      <c r="EC55" s="113"/>
      <c r="ED55" s="113"/>
      <c r="EE55" s="113"/>
      <c r="EF55" s="113"/>
      <c r="EG55" s="113"/>
      <c r="EH55" s="113"/>
      <c r="EI55" s="113"/>
      <c r="EJ55" s="113"/>
      <c r="EK55" s="113"/>
      <c r="EL55" s="113"/>
      <c r="EM55" s="113"/>
      <c r="EN55" s="113"/>
      <c r="EO55" s="113"/>
      <c r="EP55" s="113"/>
      <c r="EQ55" s="113"/>
      <c r="ER55" s="113"/>
      <c r="ES55" s="113"/>
      <c r="ET55" s="113"/>
      <c r="EU55" s="113"/>
      <c r="EV55" s="113"/>
      <c r="EW55" s="113"/>
      <c r="EX55" s="113"/>
      <c r="EY55" s="113"/>
      <c r="EZ55" s="113"/>
      <c r="FA55" s="113"/>
      <c r="FB55" s="113"/>
      <c r="FC55" s="113"/>
      <c r="FD55" s="113"/>
      <c r="FE55" s="113"/>
      <c r="FF55" s="113"/>
      <c r="FG55" s="113"/>
      <c r="FH55" s="113"/>
      <c r="FI55" s="113"/>
    </row>
    <row r="56" spans="1:165" s="93" customFormat="1" ht="15">
      <c r="A56" s="334"/>
      <c r="B56" s="334"/>
      <c r="C56" s="334"/>
      <c r="D56" s="334"/>
      <c r="E56" s="334"/>
      <c r="F56" s="334"/>
      <c r="G56" s="334"/>
      <c r="H56" s="334"/>
      <c r="I56" s="334"/>
      <c r="J56" s="334"/>
      <c r="K56" s="334"/>
      <c r="L56" s="334"/>
      <c r="M56" s="333" t="s">
        <v>120</v>
      </c>
      <c r="N56" s="333" t="s">
        <v>15</v>
      </c>
      <c r="O56" s="353" t="s">
        <v>16</v>
      </c>
      <c r="P56" s="353"/>
      <c r="Q56" s="353"/>
      <c r="R56" s="333"/>
      <c r="S56" s="333"/>
      <c r="T56" s="333"/>
      <c r="U56" s="334"/>
      <c r="V56" s="334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113"/>
      <c r="BA56" s="113"/>
      <c r="BB56" s="113"/>
      <c r="BC56" s="113"/>
      <c r="BD56" s="113"/>
      <c r="BE56" s="113"/>
      <c r="BF56" s="113"/>
      <c r="BG56" s="113"/>
      <c r="BH56" s="113"/>
      <c r="BI56" s="113"/>
      <c r="BJ56" s="113"/>
      <c r="BK56" s="113"/>
      <c r="BL56" s="113"/>
      <c r="BM56" s="113"/>
      <c r="BN56" s="113"/>
      <c r="BO56" s="113"/>
      <c r="BP56" s="113"/>
      <c r="BQ56" s="113"/>
      <c r="BR56" s="113"/>
      <c r="BS56" s="113"/>
      <c r="BT56" s="113"/>
      <c r="BU56" s="113"/>
      <c r="BV56" s="113"/>
      <c r="BW56" s="113"/>
      <c r="BX56" s="113"/>
      <c r="BY56" s="113"/>
      <c r="BZ56" s="113"/>
      <c r="CA56" s="113"/>
      <c r="CB56" s="113"/>
      <c r="CC56" s="113"/>
      <c r="CD56" s="113"/>
      <c r="CE56" s="113"/>
      <c r="CF56" s="113"/>
      <c r="CG56" s="113"/>
      <c r="CH56" s="113"/>
      <c r="CI56" s="113"/>
      <c r="CJ56" s="113"/>
      <c r="CK56" s="113"/>
      <c r="CL56" s="113"/>
      <c r="CM56" s="113"/>
      <c r="CN56" s="113"/>
      <c r="CO56" s="113"/>
      <c r="CP56" s="113"/>
      <c r="CQ56" s="113"/>
      <c r="CR56" s="113"/>
      <c r="CS56" s="113"/>
      <c r="CT56" s="113"/>
      <c r="CU56" s="113"/>
      <c r="CV56" s="113"/>
      <c r="CW56" s="113"/>
      <c r="CX56" s="113"/>
      <c r="CY56" s="113"/>
      <c r="CZ56" s="113"/>
      <c r="DA56" s="113"/>
      <c r="DB56" s="113"/>
      <c r="DC56" s="113"/>
      <c r="DD56" s="113"/>
      <c r="DE56" s="113"/>
      <c r="DF56" s="113"/>
      <c r="DG56" s="113"/>
      <c r="DH56" s="113"/>
      <c r="DI56" s="113"/>
      <c r="DJ56" s="113"/>
      <c r="DK56" s="113"/>
      <c r="DL56" s="113"/>
      <c r="DM56" s="113"/>
      <c r="DN56" s="113"/>
      <c r="DO56" s="113"/>
      <c r="DP56" s="113"/>
      <c r="DQ56" s="113"/>
      <c r="DR56" s="113"/>
      <c r="DS56" s="113"/>
      <c r="DT56" s="113"/>
      <c r="DU56" s="113"/>
      <c r="DV56" s="113"/>
      <c r="DW56" s="113"/>
      <c r="DX56" s="113"/>
      <c r="DY56" s="113"/>
      <c r="DZ56" s="113"/>
      <c r="EA56" s="113"/>
      <c r="EB56" s="113"/>
      <c r="EC56" s="113"/>
      <c r="ED56" s="113"/>
      <c r="EE56" s="113"/>
      <c r="EF56" s="113"/>
      <c r="EG56" s="113"/>
      <c r="EH56" s="113"/>
      <c r="EI56" s="113"/>
      <c r="EJ56" s="113"/>
      <c r="EK56" s="113"/>
      <c r="EL56" s="113"/>
      <c r="EM56" s="113"/>
      <c r="EN56" s="113"/>
      <c r="EO56" s="113"/>
      <c r="EP56" s="113"/>
      <c r="EQ56" s="113"/>
      <c r="ER56" s="113"/>
      <c r="ES56" s="113"/>
      <c r="ET56" s="113"/>
      <c r="EU56" s="113"/>
      <c r="EV56" s="113"/>
      <c r="EW56" s="113"/>
      <c r="EX56" s="113"/>
      <c r="EY56" s="113"/>
      <c r="EZ56" s="113"/>
      <c r="FA56" s="113"/>
      <c r="FB56" s="113"/>
      <c r="FC56" s="113"/>
      <c r="FD56" s="113"/>
      <c r="FE56" s="113"/>
      <c r="FF56" s="113"/>
      <c r="FG56" s="113"/>
      <c r="FH56" s="113"/>
      <c r="FI56" s="113"/>
    </row>
    <row r="57" spans="1:165" s="93" customFormat="1" ht="62.25" customHeight="1">
      <c r="A57" s="335"/>
      <c r="B57" s="335"/>
      <c r="C57" s="335"/>
      <c r="D57" s="335"/>
      <c r="E57" s="335"/>
      <c r="F57" s="335"/>
      <c r="G57" s="335"/>
      <c r="H57" s="335"/>
      <c r="I57" s="335"/>
      <c r="J57" s="335"/>
      <c r="K57" s="335"/>
      <c r="L57" s="335"/>
      <c r="M57" s="335"/>
      <c r="N57" s="335"/>
      <c r="O57" s="234" t="s">
        <v>17</v>
      </c>
      <c r="P57" s="234" t="s">
        <v>18</v>
      </c>
      <c r="Q57" s="234" t="s">
        <v>19</v>
      </c>
      <c r="R57" s="335"/>
      <c r="S57" s="335"/>
      <c r="T57" s="335"/>
      <c r="U57" s="335"/>
      <c r="V57" s="335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113"/>
      <c r="BE57" s="113"/>
      <c r="BF57" s="113"/>
      <c r="BG57" s="113"/>
      <c r="BH57" s="113"/>
      <c r="BI57" s="113"/>
      <c r="BJ57" s="113"/>
      <c r="BK57" s="113"/>
      <c r="BL57" s="113"/>
      <c r="BM57" s="113"/>
      <c r="BN57" s="113"/>
      <c r="BO57" s="113"/>
      <c r="BP57" s="113"/>
      <c r="BQ57" s="113"/>
      <c r="BR57" s="113"/>
      <c r="BS57" s="113"/>
      <c r="BT57" s="113"/>
      <c r="BU57" s="113"/>
      <c r="BV57" s="113"/>
      <c r="BW57" s="113"/>
      <c r="BX57" s="113"/>
      <c r="BY57" s="113"/>
      <c r="BZ57" s="113"/>
      <c r="CA57" s="113"/>
      <c r="CB57" s="113"/>
      <c r="CC57" s="113"/>
      <c r="CD57" s="113"/>
      <c r="CE57" s="113"/>
      <c r="CF57" s="113"/>
      <c r="CG57" s="113"/>
      <c r="CH57" s="113"/>
      <c r="CI57" s="113"/>
      <c r="CJ57" s="113"/>
      <c r="CK57" s="113"/>
      <c r="CL57" s="113"/>
      <c r="CM57" s="113"/>
      <c r="CN57" s="113"/>
      <c r="CO57" s="113"/>
      <c r="CP57" s="113"/>
      <c r="CQ57" s="113"/>
      <c r="CR57" s="113"/>
      <c r="CS57" s="113"/>
      <c r="CT57" s="113"/>
      <c r="CU57" s="113"/>
      <c r="CV57" s="113"/>
      <c r="CW57" s="113"/>
      <c r="CX57" s="113"/>
      <c r="CY57" s="113"/>
      <c r="CZ57" s="113"/>
      <c r="DA57" s="113"/>
      <c r="DB57" s="113"/>
      <c r="DC57" s="113"/>
      <c r="DD57" s="113"/>
      <c r="DE57" s="113"/>
      <c r="DF57" s="113"/>
      <c r="DG57" s="113"/>
      <c r="DH57" s="113"/>
      <c r="DI57" s="113"/>
      <c r="DJ57" s="113"/>
      <c r="DK57" s="113"/>
      <c r="DL57" s="113"/>
      <c r="DM57" s="113"/>
      <c r="DN57" s="113"/>
      <c r="DO57" s="113"/>
      <c r="DP57" s="113"/>
      <c r="DQ57" s="113"/>
      <c r="DR57" s="113"/>
      <c r="DS57" s="113"/>
      <c r="DT57" s="113"/>
      <c r="DU57" s="113"/>
      <c r="DV57" s="113"/>
      <c r="DW57" s="113"/>
      <c r="DX57" s="113"/>
      <c r="DY57" s="113"/>
      <c r="DZ57" s="113"/>
      <c r="EA57" s="113"/>
      <c r="EB57" s="113"/>
      <c r="EC57" s="113"/>
      <c r="ED57" s="113"/>
      <c r="EE57" s="113"/>
      <c r="EF57" s="113"/>
      <c r="EG57" s="113"/>
      <c r="EH57" s="113"/>
      <c r="EI57" s="113"/>
      <c r="EJ57" s="113"/>
      <c r="EK57" s="113"/>
      <c r="EL57" s="113"/>
      <c r="EM57" s="113"/>
      <c r="EN57" s="113"/>
      <c r="EO57" s="113"/>
      <c r="EP57" s="113"/>
      <c r="EQ57" s="113"/>
      <c r="ER57" s="113"/>
      <c r="ES57" s="113"/>
      <c r="ET57" s="113"/>
      <c r="EU57" s="113"/>
      <c r="EV57" s="113"/>
      <c r="EW57" s="113"/>
      <c r="EX57" s="113"/>
      <c r="EY57" s="113"/>
      <c r="EZ57" s="113"/>
      <c r="FA57" s="113"/>
      <c r="FB57" s="113"/>
      <c r="FC57" s="113"/>
      <c r="FD57" s="113"/>
      <c r="FE57" s="113"/>
      <c r="FF57" s="113"/>
      <c r="FG57" s="113"/>
      <c r="FH57" s="113"/>
      <c r="FI57" s="113"/>
    </row>
    <row r="58" spans="1:165" s="93" customFormat="1" ht="72" customHeight="1">
      <c r="A58" s="236">
        <v>1</v>
      </c>
      <c r="B58" s="236"/>
      <c r="C58" s="236" t="s">
        <v>205</v>
      </c>
      <c r="D58" s="240" t="s">
        <v>33</v>
      </c>
      <c r="E58" s="240" t="s">
        <v>37</v>
      </c>
      <c r="F58" s="76" t="s">
        <v>38</v>
      </c>
      <c r="G58" s="236" t="s">
        <v>80</v>
      </c>
      <c r="H58" s="237" t="s">
        <v>21</v>
      </c>
      <c r="I58" s="237">
        <v>93971</v>
      </c>
      <c r="J58" s="95">
        <f t="shared" ref="J58:J62" si="10">I58/72</f>
        <v>1305.1500000000001</v>
      </c>
      <c r="K58" s="96">
        <f>1+1+1</f>
        <v>3</v>
      </c>
      <c r="L58" s="238">
        <f t="shared" ref="L58:L63" si="11">J58*K58</f>
        <v>3915</v>
      </c>
      <c r="M58" s="136"/>
      <c r="N58" s="136"/>
      <c r="O58" s="136"/>
      <c r="P58" s="136"/>
      <c r="Q58" s="238">
        <f t="shared" ref="Q58:Q59" si="12">17697*25%/72*P58</f>
        <v>0</v>
      </c>
      <c r="R58" s="136"/>
      <c r="S58" s="136"/>
      <c r="T58" s="238"/>
      <c r="U58" s="238">
        <f>L58*10%</f>
        <v>392</v>
      </c>
      <c r="V58" s="238">
        <f>M58+N58+Q58+R58+T58+U58+S58+L58</f>
        <v>4307</v>
      </c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113"/>
      <c r="BA58" s="113"/>
      <c r="BB58" s="113"/>
      <c r="BC58" s="113"/>
      <c r="BD58" s="113"/>
      <c r="BE58" s="113"/>
      <c r="BF58" s="113"/>
      <c r="BG58" s="113"/>
      <c r="BH58" s="113"/>
      <c r="BI58" s="113"/>
      <c r="BJ58" s="113"/>
      <c r="BK58" s="113"/>
      <c r="BL58" s="113"/>
      <c r="BM58" s="113"/>
      <c r="BN58" s="113"/>
      <c r="BO58" s="113"/>
      <c r="BP58" s="113"/>
      <c r="BQ58" s="113"/>
      <c r="BR58" s="113"/>
      <c r="BS58" s="113"/>
      <c r="BT58" s="113"/>
      <c r="BU58" s="113"/>
      <c r="BV58" s="113"/>
      <c r="BW58" s="113"/>
      <c r="BX58" s="113"/>
      <c r="BY58" s="113"/>
      <c r="BZ58" s="113"/>
      <c r="CA58" s="113"/>
      <c r="CB58" s="113"/>
      <c r="CC58" s="113"/>
      <c r="CD58" s="113"/>
      <c r="CE58" s="113"/>
      <c r="CF58" s="113"/>
      <c r="CG58" s="113"/>
      <c r="CH58" s="113"/>
      <c r="CI58" s="113"/>
      <c r="CJ58" s="113"/>
      <c r="CK58" s="113"/>
      <c r="CL58" s="113"/>
      <c r="CM58" s="113"/>
      <c r="CN58" s="113"/>
      <c r="CO58" s="113"/>
      <c r="CP58" s="113"/>
      <c r="CQ58" s="113"/>
      <c r="CR58" s="113"/>
      <c r="CS58" s="113"/>
      <c r="CT58" s="113"/>
      <c r="CU58" s="113"/>
      <c r="CV58" s="113"/>
      <c r="CW58" s="113"/>
      <c r="CX58" s="113"/>
      <c r="CY58" s="113"/>
      <c r="CZ58" s="113"/>
      <c r="DA58" s="113"/>
      <c r="DB58" s="113"/>
      <c r="DC58" s="113"/>
      <c r="DD58" s="113"/>
      <c r="DE58" s="113"/>
      <c r="DF58" s="113"/>
      <c r="DG58" s="113"/>
      <c r="DH58" s="113"/>
      <c r="DI58" s="113"/>
      <c r="DJ58" s="113"/>
      <c r="DK58" s="113"/>
      <c r="DL58" s="113"/>
      <c r="DM58" s="113"/>
      <c r="DN58" s="113"/>
      <c r="DO58" s="113"/>
      <c r="DP58" s="113"/>
      <c r="DQ58" s="113"/>
      <c r="DR58" s="113"/>
      <c r="DS58" s="113"/>
      <c r="DT58" s="113"/>
      <c r="DU58" s="113"/>
      <c r="DV58" s="113"/>
      <c r="DW58" s="113"/>
      <c r="DX58" s="113"/>
      <c r="DY58" s="113"/>
      <c r="DZ58" s="113"/>
      <c r="EA58" s="113"/>
      <c r="EB58" s="113"/>
      <c r="EC58" s="113"/>
      <c r="ED58" s="113"/>
      <c r="EE58" s="113"/>
      <c r="EF58" s="113"/>
      <c r="EG58" s="113"/>
      <c r="EH58" s="113"/>
      <c r="EI58" s="113"/>
      <c r="EJ58" s="113"/>
      <c r="EK58" s="113"/>
      <c r="EL58" s="113"/>
      <c r="EM58" s="113"/>
      <c r="EN58" s="113"/>
      <c r="EO58" s="113"/>
      <c r="EP58" s="113"/>
      <c r="EQ58" s="113"/>
      <c r="ER58" s="113"/>
      <c r="ES58" s="113"/>
      <c r="ET58" s="113"/>
      <c r="EU58" s="113"/>
      <c r="EV58" s="113"/>
      <c r="EW58" s="113"/>
      <c r="EX58" s="113"/>
      <c r="EY58" s="113"/>
      <c r="EZ58" s="113"/>
      <c r="FA58" s="113"/>
      <c r="FB58" s="113"/>
      <c r="FC58" s="113"/>
      <c r="FD58" s="113"/>
      <c r="FE58" s="113"/>
      <c r="FF58" s="113"/>
      <c r="FG58" s="113"/>
      <c r="FH58" s="113"/>
      <c r="FI58" s="113"/>
    </row>
    <row r="59" spans="1:165" s="93" customFormat="1" ht="51" customHeight="1">
      <c r="A59" s="236">
        <v>2</v>
      </c>
      <c r="B59" s="241"/>
      <c r="C59" s="242" t="s">
        <v>206</v>
      </c>
      <c r="D59" s="240" t="s">
        <v>33</v>
      </c>
      <c r="E59" s="241" t="s">
        <v>128</v>
      </c>
      <c r="F59" s="76" t="s">
        <v>129</v>
      </c>
      <c r="G59" s="256" t="s">
        <v>88</v>
      </c>
      <c r="H59" s="243" t="s">
        <v>21</v>
      </c>
      <c r="I59" s="243">
        <v>93971</v>
      </c>
      <c r="J59" s="95">
        <f t="shared" si="10"/>
        <v>1305.1500000000001</v>
      </c>
      <c r="K59" s="95">
        <v>2.25</v>
      </c>
      <c r="L59" s="238">
        <f t="shared" si="11"/>
        <v>2937</v>
      </c>
      <c r="M59" s="136"/>
      <c r="N59" s="136"/>
      <c r="O59" s="136"/>
      <c r="P59" s="136"/>
      <c r="Q59" s="238">
        <f t="shared" si="12"/>
        <v>0</v>
      </c>
      <c r="R59" s="136"/>
      <c r="S59" s="136"/>
      <c r="T59" s="238"/>
      <c r="U59" s="238">
        <f>L59*10%</f>
        <v>294</v>
      </c>
      <c r="V59" s="238">
        <f>M59+N59+Q59+R59+T59+U59+S59+L59</f>
        <v>3231</v>
      </c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3"/>
      <c r="BC59" s="113"/>
      <c r="BD59" s="113"/>
      <c r="BE59" s="113"/>
      <c r="BF59" s="113"/>
      <c r="BG59" s="113"/>
      <c r="BH59" s="113"/>
      <c r="BI59" s="113"/>
      <c r="BJ59" s="113"/>
      <c r="BK59" s="113"/>
      <c r="BL59" s="113"/>
      <c r="BM59" s="113"/>
      <c r="BN59" s="113"/>
      <c r="BO59" s="113"/>
      <c r="BP59" s="113"/>
      <c r="BQ59" s="113"/>
      <c r="BR59" s="113"/>
      <c r="BS59" s="113"/>
      <c r="BT59" s="113"/>
      <c r="BU59" s="113"/>
      <c r="BV59" s="113"/>
      <c r="BW59" s="113"/>
      <c r="BX59" s="113"/>
      <c r="BY59" s="113"/>
      <c r="BZ59" s="113"/>
      <c r="CA59" s="113"/>
      <c r="CB59" s="113"/>
      <c r="CC59" s="113"/>
      <c r="CD59" s="113"/>
      <c r="CE59" s="113"/>
      <c r="CF59" s="113"/>
      <c r="CG59" s="113"/>
      <c r="CH59" s="113"/>
      <c r="CI59" s="113"/>
      <c r="CJ59" s="113"/>
      <c r="CK59" s="113"/>
      <c r="CL59" s="113"/>
      <c r="CM59" s="113"/>
      <c r="CN59" s="113"/>
      <c r="CO59" s="113"/>
      <c r="CP59" s="113"/>
      <c r="CQ59" s="113"/>
      <c r="CR59" s="113"/>
      <c r="CS59" s="113"/>
      <c r="CT59" s="113"/>
      <c r="CU59" s="113"/>
      <c r="CV59" s="113"/>
      <c r="CW59" s="113"/>
      <c r="CX59" s="113"/>
      <c r="CY59" s="113"/>
      <c r="CZ59" s="113"/>
      <c r="DA59" s="113"/>
      <c r="DB59" s="113"/>
      <c r="DC59" s="113"/>
      <c r="DD59" s="113"/>
      <c r="DE59" s="113"/>
      <c r="DF59" s="113"/>
      <c r="DG59" s="113"/>
      <c r="DH59" s="113"/>
      <c r="DI59" s="113"/>
      <c r="DJ59" s="113"/>
      <c r="DK59" s="113"/>
      <c r="DL59" s="113"/>
      <c r="DM59" s="113"/>
      <c r="DN59" s="113"/>
      <c r="DO59" s="113"/>
      <c r="DP59" s="113"/>
      <c r="DQ59" s="113"/>
      <c r="DR59" s="113"/>
      <c r="DS59" s="113"/>
      <c r="DT59" s="113"/>
      <c r="DU59" s="113"/>
      <c r="DV59" s="113"/>
      <c r="DW59" s="113"/>
      <c r="DX59" s="113"/>
      <c r="DY59" s="113"/>
      <c r="DZ59" s="113"/>
      <c r="EA59" s="113"/>
      <c r="EB59" s="113"/>
      <c r="EC59" s="113"/>
      <c r="ED59" s="113"/>
      <c r="EE59" s="113"/>
      <c r="EF59" s="113"/>
      <c r="EG59" s="113"/>
      <c r="EH59" s="113"/>
      <c r="EI59" s="113"/>
      <c r="EJ59" s="113"/>
      <c r="EK59" s="113"/>
      <c r="EL59" s="113"/>
      <c r="EM59" s="113"/>
      <c r="EN59" s="113"/>
      <c r="EO59" s="113"/>
      <c r="EP59" s="113"/>
      <c r="EQ59" s="113"/>
      <c r="ER59" s="113"/>
      <c r="ES59" s="113"/>
      <c r="ET59" s="113"/>
      <c r="EU59" s="113"/>
      <c r="EV59" s="113"/>
      <c r="EW59" s="113"/>
      <c r="EX59" s="113"/>
      <c r="EY59" s="113"/>
      <c r="EZ59" s="113"/>
      <c r="FA59" s="113"/>
      <c r="FB59" s="113"/>
      <c r="FC59" s="113"/>
      <c r="FD59" s="113"/>
      <c r="FE59" s="113"/>
      <c r="FF59" s="113"/>
      <c r="FG59" s="113"/>
      <c r="FH59" s="113"/>
      <c r="FI59" s="113"/>
    </row>
    <row r="60" spans="1:165" s="93" customFormat="1" ht="62.25" customHeight="1">
      <c r="A60" s="236">
        <v>3</v>
      </c>
      <c r="B60" s="241"/>
      <c r="C60" s="241" t="s">
        <v>207</v>
      </c>
      <c r="D60" s="240" t="s">
        <v>33</v>
      </c>
      <c r="E60" s="241" t="s">
        <v>22</v>
      </c>
      <c r="F60" s="120" t="s">
        <v>44</v>
      </c>
      <c r="G60" s="241" t="s">
        <v>83</v>
      </c>
      <c r="H60" s="243" t="s">
        <v>21</v>
      </c>
      <c r="I60" s="243">
        <v>89016</v>
      </c>
      <c r="J60" s="95">
        <f t="shared" si="10"/>
        <v>1236.33</v>
      </c>
      <c r="K60" s="95">
        <v>2.4</v>
      </c>
      <c r="L60" s="238">
        <f t="shared" si="11"/>
        <v>2967</v>
      </c>
      <c r="M60" s="136"/>
      <c r="N60" s="136"/>
      <c r="O60" s="136"/>
      <c r="P60" s="136"/>
      <c r="Q60" s="238">
        <f>17697*25%/72*P60</f>
        <v>0</v>
      </c>
      <c r="R60" s="136"/>
      <c r="S60" s="136"/>
      <c r="T60" s="238"/>
      <c r="U60" s="238">
        <f t="shared" ref="U60:U63" si="13">L60*10%</f>
        <v>297</v>
      </c>
      <c r="V60" s="238">
        <f t="shared" ref="V60:V63" si="14">M60+N60+Q60+R60+T60+U60+S60+L60</f>
        <v>3264</v>
      </c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  <c r="AW60" s="113"/>
      <c r="AX60" s="113"/>
      <c r="AY60" s="113"/>
      <c r="AZ60" s="113"/>
      <c r="BA60" s="113"/>
      <c r="BB60" s="113"/>
      <c r="BC60" s="113"/>
      <c r="BD60" s="113"/>
      <c r="BE60" s="113"/>
      <c r="BF60" s="113"/>
      <c r="BG60" s="113"/>
      <c r="BH60" s="113"/>
      <c r="BI60" s="113"/>
      <c r="BJ60" s="113"/>
      <c r="BK60" s="113"/>
      <c r="BL60" s="113"/>
      <c r="BM60" s="113"/>
      <c r="BN60" s="113"/>
      <c r="BO60" s="113"/>
      <c r="BP60" s="113"/>
      <c r="BQ60" s="113"/>
      <c r="BR60" s="113"/>
      <c r="BS60" s="113"/>
      <c r="BT60" s="113"/>
      <c r="BU60" s="113"/>
      <c r="BV60" s="113"/>
      <c r="BW60" s="113"/>
      <c r="BX60" s="113"/>
      <c r="BY60" s="113"/>
      <c r="BZ60" s="113"/>
      <c r="CA60" s="113"/>
      <c r="CB60" s="113"/>
      <c r="CC60" s="113"/>
      <c r="CD60" s="113"/>
      <c r="CE60" s="113"/>
      <c r="CF60" s="113"/>
      <c r="CG60" s="113"/>
      <c r="CH60" s="113"/>
      <c r="CI60" s="113"/>
      <c r="CJ60" s="113"/>
      <c r="CK60" s="113"/>
      <c r="CL60" s="113"/>
      <c r="CM60" s="113"/>
      <c r="CN60" s="113"/>
      <c r="CO60" s="113"/>
      <c r="CP60" s="113"/>
      <c r="CQ60" s="113"/>
      <c r="CR60" s="113"/>
      <c r="CS60" s="113"/>
      <c r="CT60" s="113"/>
      <c r="CU60" s="113"/>
      <c r="CV60" s="113"/>
      <c r="CW60" s="113"/>
      <c r="CX60" s="113"/>
      <c r="CY60" s="113"/>
      <c r="CZ60" s="113"/>
      <c r="DA60" s="113"/>
      <c r="DB60" s="113"/>
      <c r="DC60" s="113"/>
      <c r="DD60" s="113"/>
      <c r="DE60" s="113"/>
      <c r="DF60" s="113"/>
      <c r="DG60" s="113"/>
      <c r="DH60" s="113"/>
      <c r="DI60" s="113"/>
      <c r="DJ60" s="113"/>
      <c r="DK60" s="113"/>
      <c r="DL60" s="113"/>
      <c r="DM60" s="113"/>
      <c r="DN60" s="113"/>
      <c r="DO60" s="113"/>
      <c r="DP60" s="113"/>
      <c r="DQ60" s="113"/>
      <c r="DR60" s="113"/>
      <c r="DS60" s="113"/>
      <c r="DT60" s="113"/>
      <c r="DU60" s="113"/>
      <c r="DV60" s="113"/>
      <c r="DW60" s="113"/>
      <c r="DX60" s="113"/>
      <c r="DY60" s="113"/>
      <c r="DZ60" s="113"/>
      <c r="EA60" s="113"/>
      <c r="EB60" s="113"/>
      <c r="EC60" s="113"/>
      <c r="ED60" s="113"/>
      <c r="EE60" s="113"/>
      <c r="EF60" s="113"/>
      <c r="EG60" s="113"/>
      <c r="EH60" s="113"/>
      <c r="EI60" s="113"/>
      <c r="EJ60" s="113"/>
      <c r="EK60" s="113"/>
      <c r="EL60" s="113"/>
      <c r="EM60" s="113"/>
      <c r="EN60" s="113"/>
      <c r="EO60" s="113"/>
      <c r="EP60" s="113"/>
      <c r="EQ60" s="113"/>
      <c r="ER60" s="113"/>
      <c r="ES60" s="113"/>
      <c r="ET60" s="113"/>
      <c r="EU60" s="113"/>
      <c r="EV60" s="113"/>
      <c r="EW60" s="113"/>
      <c r="EX60" s="113"/>
      <c r="EY60" s="113"/>
      <c r="EZ60" s="113"/>
      <c r="FA60" s="113"/>
      <c r="FB60" s="113"/>
      <c r="FC60" s="113"/>
      <c r="FD60" s="113"/>
      <c r="FE60" s="113"/>
      <c r="FF60" s="113"/>
      <c r="FG60" s="113"/>
      <c r="FH60" s="113"/>
      <c r="FI60" s="113"/>
    </row>
    <row r="61" spans="1:165" s="93" customFormat="1" ht="99" customHeight="1">
      <c r="A61" s="236">
        <v>4</v>
      </c>
      <c r="B61" s="240"/>
      <c r="C61" s="242" t="s">
        <v>208</v>
      </c>
      <c r="D61" s="240" t="s">
        <v>33</v>
      </c>
      <c r="E61" s="247" t="s">
        <v>26</v>
      </c>
      <c r="F61" s="76" t="s">
        <v>138</v>
      </c>
      <c r="G61" s="247" t="s">
        <v>92</v>
      </c>
      <c r="H61" s="237" t="s">
        <v>21</v>
      </c>
      <c r="I61" s="247">
        <v>84061</v>
      </c>
      <c r="J61" s="95">
        <f t="shared" si="10"/>
        <v>1167.51</v>
      </c>
      <c r="K61" s="95">
        <f>7.4+7</f>
        <v>14.4</v>
      </c>
      <c r="L61" s="238">
        <f t="shared" si="11"/>
        <v>16812</v>
      </c>
      <c r="M61" s="136"/>
      <c r="N61" s="136"/>
      <c r="O61" s="136"/>
      <c r="P61" s="136"/>
      <c r="Q61" s="238">
        <f>17697*20%/72*P61</f>
        <v>0</v>
      </c>
      <c r="R61" s="136"/>
      <c r="S61" s="136"/>
      <c r="T61" s="238"/>
      <c r="U61" s="238">
        <f t="shared" si="13"/>
        <v>1681</v>
      </c>
      <c r="V61" s="238">
        <f t="shared" si="14"/>
        <v>18493</v>
      </c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</row>
    <row r="62" spans="1:165" s="93" customFormat="1" ht="172.5" customHeight="1">
      <c r="A62" s="236">
        <v>5</v>
      </c>
      <c r="B62" s="244"/>
      <c r="C62" s="242" t="s">
        <v>209</v>
      </c>
      <c r="D62" s="240" t="s">
        <v>33</v>
      </c>
      <c r="E62" s="241" t="s">
        <v>41</v>
      </c>
      <c r="F62" s="120" t="s">
        <v>67</v>
      </c>
      <c r="G62" s="241" t="s">
        <v>90</v>
      </c>
      <c r="H62" s="237" t="s">
        <v>21</v>
      </c>
      <c r="I62" s="243">
        <v>89016</v>
      </c>
      <c r="J62" s="265">
        <f t="shared" si="10"/>
        <v>1236.33</v>
      </c>
      <c r="K62" s="265">
        <f>1.4+5.65+2.65</f>
        <v>9.6999999999999993</v>
      </c>
      <c r="L62" s="259">
        <f t="shared" si="11"/>
        <v>11992</v>
      </c>
      <c r="M62" s="134"/>
      <c r="N62" s="134"/>
      <c r="O62" s="134"/>
      <c r="P62" s="134"/>
      <c r="Q62" s="259">
        <f>17697*20%/72*P62</f>
        <v>0</v>
      </c>
      <c r="R62" s="134"/>
      <c r="S62" s="134"/>
      <c r="T62" s="259"/>
      <c r="U62" s="259">
        <f t="shared" si="13"/>
        <v>1199</v>
      </c>
      <c r="V62" s="238">
        <f t="shared" si="14"/>
        <v>13191</v>
      </c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3"/>
      <c r="AV62" s="113"/>
      <c r="AW62" s="113"/>
      <c r="AX62" s="113"/>
      <c r="AY62" s="113"/>
      <c r="AZ62" s="113"/>
      <c r="BA62" s="113"/>
      <c r="BB62" s="113"/>
      <c r="BC62" s="113"/>
      <c r="BD62" s="113"/>
      <c r="BE62" s="113"/>
      <c r="BF62" s="113"/>
      <c r="BG62" s="113"/>
      <c r="BH62" s="113"/>
      <c r="BI62" s="113"/>
      <c r="BJ62" s="113"/>
      <c r="BK62" s="113"/>
      <c r="BL62" s="113"/>
      <c r="BM62" s="113"/>
      <c r="BN62" s="113"/>
      <c r="BO62" s="113"/>
      <c r="BP62" s="113"/>
      <c r="BQ62" s="113"/>
      <c r="BR62" s="113"/>
      <c r="BS62" s="113"/>
      <c r="BT62" s="113"/>
      <c r="BU62" s="113"/>
      <c r="BV62" s="113"/>
      <c r="BW62" s="113"/>
      <c r="BX62" s="113"/>
      <c r="BY62" s="113"/>
      <c r="BZ62" s="113"/>
      <c r="CA62" s="113"/>
      <c r="CB62" s="113"/>
      <c r="CC62" s="113"/>
      <c r="CD62" s="113"/>
      <c r="CE62" s="113"/>
      <c r="CF62" s="113"/>
      <c r="CG62" s="113"/>
      <c r="CH62" s="113"/>
      <c r="CI62" s="113"/>
      <c r="CJ62" s="113"/>
      <c r="CK62" s="113"/>
      <c r="CL62" s="113"/>
      <c r="CM62" s="113"/>
      <c r="CN62" s="113"/>
      <c r="CO62" s="113"/>
      <c r="CP62" s="113"/>
      <c r="CQ62" s="113"/>
      <c r="CR62" s="113"/>
      <c r="CS62" s="113"/>
      <c r="CT62" s="113"/>
      <c r="CU62" s="113"/>
      <c r="CV62" s="113"/>
      <c r="CW62" s="113"/>
      <c r="CX62" s="113"/>
      <c r="CY62" s="113"/>
      <c r="CZ62" s="113"/>
      <c r="DA62" s="113"/>
      <c r="DB62" s="113"/>
      <c r="DC62" s="113"/>
      <c r="DD62" s="113"/>
      <c r="DE62" s="113"/>
      <c r="DF62" s="113"/>
      <c r="DG62" s="113"/>
      <c r="DH62" s="113"/>
      <c r="DI62" s="113"/>
      <c r="DJ62" s="113"/>
      <c r="DK62" s="113"/>
      <c r="DL62" s="113"/>
      <c r="DM62" s="113"/>
      <c r="DN62" s="113"/>
      <c r="DO62" s="113"/>
      <c r="DP62" s="113"/>
      <c r="DQ62" s="113"/>
      <c r="DR62" s="113"/>
      <c r="DS62" s="113"/>
      <c r="DT62" s="113"/>
      <c r="DU62" s="113"/>
      <c r="DV62" s="113"/>
      <c r="DW62" s="113"/>
      <c r="DX62" s="113"/>
      <c r="DY62" s="113"/>
      <c r="DZ62" s="113"/>
      <c r="EA62" s="113"/>
      <c r="EB62" s="113"/>
      <c r="EC62" s="113"/>
      <c r="ED62" s="113"/>
      <c r="EE62" s="113"/>
      <c r="EF62" s="113"/>
      <c r="EG62" s="113"/>
      <c r="EH62" s="113"/>
      <c r="EI62" s="113"/>
      <c r="EJ62" s="113"/>
      <c r="EK62" s="113"/>
      <c r="EL62" s="113"/>
      <c r="EM62" s="113"/>
      <c r="EN62" s="113"/>
      <c r="EO62" s="113"/>
      <c r="EP62" s="113"/>
      <c r="EQ62" s="113"/>
      <c r="ER62" s="113"/>
      <c r="ES62" s="113"/>
      <c r="ET62" s="113"/>
      <c r="EU62" s="113"/>
      <c r="EV62" s="113"/>
      <c r="EW62" s="113"/>
      <c r="EX62" s="113"/>
      <c r="EY62" s="113"/>
      <c r="EZ62" s="113"/>
      <c r="FA62" s="113"/>
      <c r="FB62" s="113"/>
      <c r="FC62" s="113"/>
      <c r="FD62" s="113"/>
      <c r="FE62" s="113"/>
      <c r="FF62" s="113"/>
      <c r="FG62" s="113"/>
      <c r="FH62" s="113"/>
      <c r="FI62" s="113"/>
    </row>
    <row r="63" spans="1:165" s="93" customFormat="1" ht="61.5" customHeight="1">
      <c r="A63" s="236">
        <v>6</v>
      </c>
      <c r="B63" s="240"/>
      <c r="C63" s="266" t="s">
        <v>210</v>
      </c>
      <c r="D63" s="136" t="s">
        <v>33</v>
      </c>
      <c r="E63" s="248"/>
      <c r="F63" s="152"/>
      <c r="G63" s="247" t="s">
        <v>32</v>
      </c>
      <c r="H63" s="243" t="s">
        <v>30</v>
      </c>
      <c r="I63" s="247">
        <v>85653</v>
      </c>
      <c r="J63" s="95">
        <f>I63/72</f>
        <v>1189.6300000000001</v>
      </c>
      <c r="K63" s="252">
        <f>0.15+5+1.125</f>
        <v>6.2750000000000004</v>
      </c>
      <c r="L63" s="238">
        <f t="shared" si="11"/>
        <v>7465</v>
      </c>
      <c r="M63" s="136"/>
      <c r="N63" s="136"/>
      <c r="O63" s="136"/>
      <c r="P63" s="136"/>
      <c r="Q63" s="238">
        <f t="shared" ref="Q63" si="15">17697*20%/72*P63</f>
        <v>0</v>
      </c>
      <c r="R63" s="136"/>
      <c r="S63" s="136"/>
      <c r="T63" s="238"/>
      <c r="U63" s="238">
        <f t="shared" si="13"/>
        <v>747</v>
      </c>
      <c r="V63" s="238">
        <f t="shared" si="14"/>
        <v>8212</v>
      </c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113"/>
      <c r="AX63" s="113"/>
      <c r="AY63" s="113"/>
      <c r="AZ63" s="113"/>
      <c r="BA63" s="113"/>
      <c r="BB63" s="113"/>
      <c r="BC63" s="113"/>
      <c r="BD63" s="113"/>
      <c r="BE63" s="113"/>
      <c r="BF63" s="113"/>
      <c r="BG63" s="113"/>
      <c r="BH63" s="113"/>
      <c r="BI63" s="113"/>
      <c r="BJ63" s="113"/>
      <c r="BK63" s="113"/>
      <c r="BL63" s="113"/>
      <c r="BM63" s="113"/>
      <c r="BN63" s="113"/>
      <c r="BO63" s="113"/>
      <c r="BP63" s="113"/>
      <c r="BQ63" s="113"/>
      <c r="BR63" s="113"/>
      <c r="BS63" s="113"/>
      <c r="BT63" s="113"/>
      <c r="BU63" s="113"/>
      <c r="BV63" s="113"/>
      <c r="BW63" s="113"/>
      <c r="BX63" s="113"/>
      <c r="BY63" s="113"/>
      <c r="BZ63" s="113"/>
      <c r="CA63" s="113"/>
      <c r="CB63" s="113"/>
      <c r="CC63" s="113"/>
      <c r="CD63" s="113"/>
      <c r="CE63" s="113"/>
      <c r="CF63" s="113"/>
      <c r="CG63" s="113"/>
      <c r="CH63" s="113"/>
      <c r="CI63" s="113"/>
      <c r="CJ63" s="113"/>
      <c r="CK63" s="113"/>
      <c r="CL63" s="113"/>
      <c r="CM63" s="113"/>
      <c r="CN63" s="113"/>
      <c r="CO63" s="113"/>
      <c r="CP63" s="113"/>
      <c r="CQ63" s="113"/>
      <c r="CR63" s="113"/>
      <c r="CS63" s="113"/>
      <c r="CT63" s="113"/>
      <c r="CU63" s="113"/>
      <c r="CV63" s="113"/>
      <c r="CW63" s="113"/>
      <c r="CX63" s="113"/>
      <c r="CY63" s="113"/>
      <c r="CZ63" s="113"/>
      <c r="DA63" s="113"/>
      <c r="DB63" s="113"/>
      <c r="DC63" s="113"/>
      <c r="DD63" s="113"/>
      <c r="DE63" s="113"/>
      <c r="DF63" s="113"/>
      <c r="DG63" s="113"/>
      <c r="DH63" s="113"/>
      <c r="DI63" s="113"/>
      <c r="DJ63" s="113"/>
      <c r="DK63" s="113"/>
      <c r="DL63" s="113"/>
      <c r="DM63" s="113"/>
      <c r="DN63" s="113"/>
      <c r="DO63" s="113"/>
      <c r="DP63" s="113"/>
      <c r="DQ63" s="113"/>
      <c r="DR63" s="113"/>
      <c r="DS63" s="113"/>
      <c r="DT63" s="113"/>
      <c r="DU63" s="113"/>
      <c r="DV63" s="113"/>
      <c r="DW63" s="113"/>
      <c r="DX63" s="113"/>
      <c r="DY63" s="113"/>
      <c r="DZ63" s="113"/>
      <c r="EA63" s="113"/>
      <c r="EB63" s="113"/>
      <c r="EC63" s="113"/>
      <c r="ED63" s="113"/>
      <c r="EE63" s="113"/>
      <c r="EF63" s="113"/>
      <c r="EG63" s="113"/>
      <c r="EH63" s="113"/>
      <c r="EI63" s="113"/>
      <c r="EJ63" s="113"/>
      <c r="EK63" s="113"/>
      <c r="EL63" s="113"/>
      <c r="EM63" s="113"/>
      <c r="EN63" s="113"/>
      <c r="EO63" s="113"/>
      <c r="EP63" s="113"/>
      <c r="EQ63" s="113"/>
      <c r="ER63" s="113"/>
      <c r="ES63" s="113"/>
      <c r="ET63" s="113"/>
      <c r="EU63" s="113"/>
      <c r="EV63" s="113"/>
      <c r="EW63" s="113"/>
      <c r="EX63" s="113"/>
      <c r="EY63" s="113"/>
      <c r="EZ63" s="113"/>
      <c r="FA63" s="113"/>
      <c r="FB63" s="113"/>
      <c r="FC63" s="113"/>
      <c r="FD63" s="113"/>
      <c r="FE63" s="113"/>
      <c r="FF63" s="113"/>
      <c r="FG63" s="113"/>
      <c r="FH63" s="113"/>
      <c r="FI63" s="113"/>
    </row>
    <row r="64" spans="1:165" s="93" customFormat="1" ht="15">
      <c r="A64" s="135"/>
      <c r="B64" s="135" t="s">
        <v>8</v>
      </c>
      <c r="C64" s="136"/>
      <c r="D64" s="136"/>
      <c r="E64" s="136"/>
      <c r="F64" s="136"/>
      <c r="G64" s="135"/>
      <c r="H64" s="136"/>
      <c r="I64" s="136"/>
      <c r="J64" s="95"/>
      <c r="K64" s="252">
        <f>SUM(K58:K63)</f>
        <v>38.024999999999999</v>
      </c>
      <c r="L64" s="96">
        <f>SUM(L58:L63)</f>
        <v>46088</v>
      </c>
      <c r="M64" s="96">
        <f>SUM(M58:M63)</f>
        <v>0</v>
      </c>
      <c r="N64" s="96">
        <f>SUM(N58:N63)</f>
        <v>0</v>
      </c>
      <c r="O64" s="96"/>
      <c r="P64" s="96">
        <f t="shared" ref="P64:V64" si="16">SUM(P58:P63)</f>
        <v>0</v>
      </c>
      <c r="Q64" s="96">
        <f t="shared" si="16"/>
        <v>0</v>
      </c>
      <c r="R64" s="96">
        <f t="shared" si="16"/>
        <v>0</v>
      </c>
      <c r="S64" s="96">
        <f t="shared" si="16"/>
        <v>0</v>
      </c>
      <c r="T64" s="96">
        <f t="shared" si="16"/>
        <v>0</v>
      </c>
      <c r="U64" s="96">
        <f t="shared" si="16"/>
        <v>4610</v>
      </c>
      <c r="V64" s="96">
        <f t="shared" si="16"/>
        <v>50698</v>
      </c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113"/>
      <c r="BG64" s="113"/>
      <c r="BH64" s="113"/>
      <c r="BI64" s="113"/>
      <c r="BJ64" s="113"/>
      <c r="BK64" s="113"/>
      <c r="BL64" s="113"/>
      <c r="BM64" s="113"/>
      <c r="BN64" s="113"/>
      <c r="BO64" s="113"/>
      <c r="BP64" s="113"/>
      <c r="BQ64" s="113"/>
      <c r="BR64" s="113"/>
      <c r="BS64" s="113"/>
      <c r="BT64" s="113"/>
      <c r="BU64" s="113"/>
      <c r="BV64" s="113"/>
      <c r="BW64" s="113"/>
      <c r="BX64" s="113"/>
      <c r="BY64" s="113"/>
      <c r="BZ64" s="113"/>
      <c r="CA64" s="113"/>
      <c r="CB64" s="113"/>
      <c r="CC64" s="113"/>
      <c r="CD64" s="113"/>
      <c r="CE64" s="113"/>
      <c r="CF64" s="113"/>
      <c r="CG64" s="113"/>
      <c r="CH64" s="113"/>
      <c r="CI64" s="113"/>
      <c r="CJ64" s="113"/>
      <c r="CK64" s="113"/>
      <c r="CL64" s="113"/>
      <c r="CM64" s="113"/>
      <c r="CN64" s="113"/>
      <c r="CO64" s="113"/>
      <c r="CP64" s="113"/>
      <c r="CQ64" s="113"/>
      <c r="CR64" s="113"/>
      <c r="CS64" s="113"/>
      <c r="CT64" s="113"/>
      <c r="CU64" s="113"/>
      <c r="CV64" s="113"/>
      <c r="CW64" s="113"/>
      <c r="CX64" s="113"/>
      <c r="CY64" s="113"/>
      <c r="CZ64" s="113"/>
      <c r="DA64" s="113"/>
      <c r="DB64" s="113"/>
      <c r="DC64" s="113"/>
      <c r="DD64" s="113"/>
      <c r="DE64" s="113"/>
      <c r="DF64" s="113"/>
      <c r="DG64" s="113"/>
      <c r="DH64" s="113"/>
      <c r="DI64" s="113"/>
      <c r="DJ64" s="113"/>
      <c r="DK64" s="113"/>
      <c r="DL64" s="113"/>
      <c r="DM64" s="113"/>
      <c r="DN64" s="113"/>
      <c r="DO64" s="113"/>
      <c r="DP64" s="113"/>
      <c r="DQ64" s="113"/>
      <c r="DR64" s="113"/>
      <c r="DS64" s="113"/>
      <c r="DT64" s="113"/>
      <c r="DU64" s="113"/>
      <c r="DV64" s="113"/>
      <c r="DW64" s="113"/>
      <c r="DX64" s="113"/>
      <c r="DY64" s="113"/>
      <c r="DZ64" s="113"/>
      <c r="EA64" s="113"/>
      <c r="EB64" s="113"/>
      <c r="EC64" s="113"/>
      <c r="ED64" s="113"/>
      <c r="EE64" s="113"/>
      <c r="EF64" s="113"/>
      <c r="EG64" s="113"/>
      <c r="EH64" s="113"/>
      <c r="EI64" s="113"/>
      <c r="EJ64" s="113"/>
      <c r="EK64" s="113"/>
      <c r="EL64" s="113"/>
      <c r="EM64" s="113"/>
      <c r="EN64" s="113"/>
      <c r="EO64" s="113"/>
      <c r="EP64" s="113"/>
      <c r="EQ64" s="113"/>
      <c r="ER64" s="113"/>
      <c r="ES64" s="113"/>
      <c r="ET64" s="113"/>
      <c r="EU64" s="113"/>
      <c r="EV64" s="113"/>
      <c r="EW64" s="113"/>
      <c r="EX64" s="113"/>
      <c r="EY64" s="113"/>
      <c r="EZ64" s="113"/>
      <c r="FA64" s="113"/>
      <c r="FB64" s="113"/>
      <c r="FC64" s="113"/>
      <c r="FD64" s="113"/>
      <c r="FE64" s="113"/>
      <c r="FF64" s="113"/>
      <c r="FG64" s="113"/>
      <c r="FH64" s="113"/>
      <c r="FI64" s="113"/>
    </row>
    <row r="65" spans="1:165" s="93" customFormat="1" ht="1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8" t="s">
        <v>123</v>
      </c>
      <c r="P65" s="98"/>
      <c r="Q65" s="98"/>
      <c r="R65" s="98"/>
      <c r="S65" s="99"/>
      <c r="T65" s="99"/>
      <c r="U65" s="137"/>
      <c r="V65" s="137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3"/>
      <c r="AZ65" s="113"/>
      <c r="BA65" s="113"/>
      <c r="BB65" s="113"/>
      <c r="BC65" s="113"/>
      <c r="BD65" s="113"/>
      <c r="BE65" s="113"/>
      <c r="BF65" s="113"/>
      <c r="BG65" s="113"/>
      <c r="BH65" s="113"/>
      <c r="BI65" s="113"/>
      <c r="BJ65" s="113"/>
      <c r="BK65" s="113"/>
      <c r="BL65" s="113"/>
      <c r="BM65" s="113"/>
      <c r="BN65" s="113"/>
      <c r="BO65" s="113"/>
      <c r="BP65" s="113"/>
      <c r="BQ65" s="113"/>
      <c r="BR65" s="113"/>
      <c r="BS65" s="113"/>
      <c r="BT65" s="113"/>
      <c r="BU65" s="113"/>
      <c r="BV65" s="113"/>
      <c r="BW65" s="113"/>
      <c r="BX65" s="113"/>
      <c r="BY65" s="113"/>
      <c r="BZ65" s="113"/>
      <c r="CA65" s="113"/>
      <c r="CB65" s="113"/>
      <c r="CC65" s="113"/>
      <c r="CD65" s="113"/>
      <c r="CE65" s="113"/>
      <c r="CF65" s="113"/>
      <c r="CG65" s="113"/>
      <c r="CH65" s="113"/>
      <c r="CI65" s="113"/>
      <c r="CJ65" s="113"/>
      <c r="CK65" s="113"/>
      <c r="CL65" s="113"/>
      <c r="CM65" s="113"/>
      <c r="CN65" s="113"/>
      <c r="CO65" s="113"/>
      <c r="CP65" s="113"/>
      <c r="CQ65" s="113"/>
      <c r="CR65" s="113"/>
      <c r="CS65" s="113"/>
      <c r="CT65" s="113"/>
      <c r="CU65" s="113"/>
      <c r="CV65" s="113"/>
      <c r="CW65" s="113"/>
      <c r="CX65" s="113"/>
      <c r="CY65" s="113"/>
      <c r="CZ65" s="113"/>
      <c r="DA65" s="113"/>
      <c r="DB65" s="113"/>
      <c r="DC65" s="113"/>
      <c r="DD65" s="113"/>
      <c r="DE65" s="113"/>
      <c r="DF65" s="113"/>
      <c r="DG65" s="113"/>
      <c r="DH65" s="113"/>
      <c r="DI65" s="113"/>
      <c r="DJ65" s="113"/>
      <c r="DK65" s="113"/>
      <c r="DL65" s="113"/>
      <c r="DM65" s="113"/>
      <c r="DN65" s="113"/>
      <c r="DO65" s="113"/>
      <c r="DP65" s="113"/>
      <c r="DQ65" s="113"/>
      <c r="DR65" s="113"/>
      <c r="DS65" s="113"/>
      <c r="DT65" s="113"/>
      <c r="DU65" s="113"/>
      <c r="DV65" s="113"/>
      <c r="DW65" s="113"/>
      <c r="DX65" s="113"/>
      <c r="DY65" s="113"/>
      <c r="DZ65" s="113"/>
      <c r="EA65" s="113"/>
      <c r="EB65" s="113"/>
      <c r="EC65" s="113"/>
      <c r="ED65" s="113"/>
      <c r="EE65" s="113"/>
      <c r="EF65" s="113"/>
      <c r="EG65" s="113"/>
      <c r="EH65" s="113"/>
      <c r="EI65" s="113"/>
      <c r="EJ65" s="113"/>
      <c r="EK65" s="113"/>
      <c r="EL65" s="113"/>
      <c r="EM65" s="113"/>
      <c r="EN65" s="113"/>
      <c r="EO65" s="113"/>
      <c r="EP65" s="113"/>
      <c r="EQ65" s="113"/>
      <c r="ER65" s="113"/>
      <c r="ES65" s="113"/>
      <c r="ET65" s="113"/>
      <c r="EU65" s="113"/>
      <c r="EV65" s="113"/>
      <c r="EW65" s="113"/>
      <c r="EX65" s="113"/>
      <c r="EY65" s="113"/>
      <c r="EZ65" s="113"/>
      <c r="FA65" s="113"/>
      <c r="FB65" s="113"/>
      <c r="FC65" s="113"/>
      <c r="FD65" s="113"/>
      <c r="FE65" s="113"/>
      <c r="FF65" s="113"/>
      <c r="FG65" s="113"/>
      <c r="FH65" s="113"/>
      <c r="FI65" s="113"/>
    </row>
    <row r="66" spans="1:165" s="93" customFormat="1" ht="15.75">
      <c r="A66" s="100" t="s">
        <v>0</v>
      </c>
      <c r="B66" s="100"/>
      <c r="C66" s="100"/>
      <c r="D66" s="100"/>
      <c r="E66" s="101"/>
      <c r="F66" s="101"/>
      <c r="G66" s="101"/>
      <c r="H66" s="101"/>
      <c r="I66" s="101"/>
      <c r="J66" s="101"/>
      <c r="K66" s="101"/>
      <c r="L66" s="101"/>
      <c r="M66" s="101"/>
      <c r="N66" s="92" t="s">
        <v>1</v>
      </c>
      <c r="O66" s="92"/>
      <c r="P66" s="92"/>
      <c r="Q66" s="92"/>
      <c r="R66" s="92"/>
      <c r="S66" s="92"/>
      <c r="T66" s="92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113"/>
      <c r="AY66" s="113"/>
      <c r="AZ66" s="113"/>
      <c r="BA66" s="113"/>
      <c r="BB66" s="113"/>
      <c r="BC66" s="113"/>
      <c r="BD66" s="113"/>
      <c r="BE66" s="113"/>
      <c r="BF66" s="113"/>
      <c r="BG66" s="113"/>
      <c r="BH66" s="113"/>
      <c r="BI66" s="113"/>
      <c r="BJ66" s="113"/>
      <c r="BK66" s="113"/>
      <c r="BL66" s="113"/>
      <c r="BM66" s="113"/>
      <c r="BN66" s="113"/>
      <c r="BO66" s="113"/>
      <c r="BP66" s="113"/>
      <c r="BQ66" s="113"/>
      <c r="BR66" s="113"/>
      <c r="BS66" s="113"/>
      <c r="BT66" s="113"/>
      <c r="BU66" s="113"/>
      <c r="BV66" s="113"/>
      <c r="BW66" s="113"/>
      <c r="BX66" s="113"/>
      <c r="BY66" s="113"/>
      <c r="BZ66" s="113"/>
      <c r="CA66" s="113"/>
      <c r="CB66" s="113"/>
      <c r="CC66" s="113"/>
      <c r="CD66" s="113"/>
      <c r="CE66" s="113"/>
      <c r="CF66" s="113"/>
      <c r="CG66" s="113"/>
      <c r="CH66" s="113"/>
      <c r="CI66" s="113"/>
      <c r="CJ66" s="113"/>
      <c r="CK66" s="113"/>
      <c r="CL66" s="113"/>
      <c r="CM66" s="113"/>
      <c r="CN66" s="113"/>
      <c r="CO66" s="113"/>
      <c r="CP66" s="113"/>
      <c r="CQ66" s="113"/>
      <c r="CR66" s="113"/>
      <c r="CS66" s="113"/>
      <c r="CT66" s="113"/>
      <c r="CU66" s="113"/>
      <c r="CV66" s="113"/>
      <c r="CW66" s="113"/>
      <c r="CX66" s="113"/>
      <c r="CY66" s="113"/>
      <c r="CZ66" s="113"/>
      <c r="DA66" s="113"/>
      <c r="DB66" s="113"/>
      <c r="DC66" s="113"/>
      <c r="DD66" s="113"/>
      <c r="DE66" s="113"/>
      <c r="DF66" s="113"/>
      <c r="DG66" s="113"/>
      <c r="DH66" s="113"/>
      <c r="DI66" s="113"/>
      <c r="DJ66" s="113"/>
      <c r="DK66" s="113"/>
      <c r="DL66" s="113"/>
      <c r="DM66" s="113"/>
      <c r="DN66" s="113"/>
      <c r="DO66" s="113"/>
      <c r="DP66" s="113"/>
      <c r="DQ66" s="113"/>
      <c r="DR66" s="113"/>
      <c r="DS66" s="113"/>
      <c r="DT66" s="113"/>
      <c r="DU66" s="113"/>
      <c r="DV66" s="113"/>
      <c r="DW66" s="113"/>
      <c r="DX66" s="113"/>
      <c r="DY66" s="113"/>
      <c r="DZ66" s="113"/>
      <c r="EA66" s="113"/>
      <c r="EB66" s="113"/>
      <c r="EC66" s="113"/>
      <c r="ED66" s="113"/>
      <c r="EE66" s="113"/>
      <c r="EF66" s="113"/>
      <c r="EG66" s="113"/>
      <c r="EH66" s="113"/>
      <c r="EI66" s="113"/>
      <c r="EJ66" s="113"/>
      <c r="EK66" s="113"/>
      <c r="EL66" s="113"/>
      <c r="EM66" s="113"/>
      <c r="EN66" s="113"/>
      <c r="EO66" s="113"/>
      <c r="EP66" s="113"/>
      <c r="EQ66" s="113"/>
      <c r="ER66" s="113"/>
      <c r="ES66" s="113"/>
      <c r="ET66" s="113"/>
      <c r="EU66" s="113"/>
      <c r="EV66" s="113"/>
      <c r="EW66" s="113"/>
      <c r="EX66" s="113"/>
      <c r="EY66" s="113"/>
      <c r="EZ66" s="113"/>
      <c r="FA66" s="113"/>
      <c r="FB66" s="113"/>
      <c r="FC66" s="113"/>
      <c r="FD66" s="113"/>
      <c r="FE66" s="113"/>
      <c r="FF66" s="113"/>
      <c r="FG66" s="113"/>
      <c r="FH66" s="113"/>
      <c r="FI66" s="113"/>
    </row>
    <row r="67" spans="1:165" s="93" customFormat="1" ht="15.75">
      <c r="A67" s="100" t="s">
        <v>2</v>
      </c>
      <c r="B67" s="100"/>
      <c r="C67" s="100"/>
      <c r="D67" s="100"/>
      <c r="E67" s="101"/>
      <c r="F67" s="101"/>
      <c r="G67" s="101"/>
      <c r="H67" s="101"/>
      <c r="I67" s="101"/>
      <c r="J67" s="101"/>
      <c r="K67" s="101"/>
      <c r="L67" s="101"/>
      <c r="M67" s="101"/>
      <c r="N67" s="92" t="s">
        <v>3</v>
      </c>
      <c r="O67" s="92"/>
      <c r="P67" s="92"/>
      <c r="Q67" s="92"/>
      <c r="R67" s="92"/>
      <c r="S67" s="92"/>
      <c r="T67" s="92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13"/>
      <c r="AV67" s="113"/>
      <c r="AW67" s="113"/>
      <c r="AX67" s="113"/>
      <c r="AY67" s="113"/>
      <c r="AZ67" s="113"/>
      <c r="BA67" s="113"/>
      <c r="BB67" s="113"/>
      <c r="BC67" s="113"/>
      <c r="BD67" s="113"/>
      <c r="BE67" s="113"/>
      <c r="BF67" s="113"/>
      <c r="BG67" s="113"/>
      <c r="BH67" s="113"/>
      <c r="BI67" s="113"/>
      <c r="BJ67" s="113"/>
      <c r="BK67" s="113"/>
      <c r="BL67" s="113"/>
      <c r="BM67" s="113"/>
      <c r="BN67" s="113"/>
      <c r="BO67" s="113"/>
      <c r="BP67" s="113"/>
      <c r="BQ67" s="113"/>
      <c r="BR67" s="113"/>
      <c r="BS67" s="113"/>
      <c r="BT67" s="113"/>
      <c r="BU67" s="113"/>
      <c r="BV67" s="113"/>
      <c r="BW67" s="113"/>
      <c r="BX67" s="113"/>
      <c r="BY67" s="113"/>
      <c r="BZ67" s="113"/>
      <c r="CA67" s="113"/>
      <c r="CB67" s="113"/>
      <c r="CC67" s="113"/>
      <c r="CD67" s="113"/>
      <c r="CE67" s="113"/>
      <c r="CF67" s="113"/>
      <c r="CG67" s="113"/>
      <c r="CH67" s="113"/>
      <c r="CI67" s="113"/>
      <c r="CJ67" s="113"/>
      <c r="CK67" s="113"/>
      <c r="CL67" s="113"/>
      <c r="CM67" s="113"/>
      <c r="CN67" s="113"/>
      <c r="CO67" s="113"/>
      <c r="CP67" s="113"/>
      <c r="CQ67" s="113"/>
      <c r="CR67" s="113"/>
      <c r="CS67" s="113"/>
      <c r="CT67" s="113"/>
      <c r="CU67" s="113"/>
      <c r="CV67" s="113"/>
      <c r="CW67" s="113"/>
      <c r="CX67" s="113"/>
      <c r="CY67" s="113"/>
      <c r="CZ67" s="113"/>
      <c r="DA67" s="113"/>
      <c r="DB67" s="113"/>
      <c r="DC67" s="113"/>
      <c r="DD67" s="113"/>
      <c r="DE67" s="113"/>
      <c r="DF67" s="113"/>
      <c r="DG67" s="113"/>
      <c r="DH67" s="113"/>
      <c r="DI67" s="113"/>
      <c r="DJ67" s="113"/>
      <c r="DK67" s="113"/>
      <c r="DL67" s="113"/>
      <c r="DM67" s="113"/>
      <c r="DN67" s="113"/>
      <c r="DO67" s="113"/>
      <c r="DP67" s="113"/>
      <c r="DQ67" s="113"/>
      <c r="DR67" s="113"/>
      <c r="DS67" s="113"/>
      <c r="DT67" s="113"/>
      <c r="DU67" s="113"/>
      <c r="DV67" s="113"/>
      <c r="DW67" s="113"/>
      <c r="DX67" s="113"/>
      <c r="DY67" s="113"/>
      <c r="DZ67" s="113"/>
      <c r="EA67" s="113"/>
      <c r="EB67" s="113"/>
      <c r="EC67" s="113"/>
      <c r="ED67" s="113"/>
      <c r="EE67" s="113"/>
      <c r="EF67" s="113"/>
      <c r="EG67" s="113"/>
      <c r="EH67" s="113"/>
      <c r="EI67" s="113"/>
      <c r="EJ67" s="113"/>
      <c r="EK67" s="113"/>
      <c r="EL67" s="113"/>
      <c r="EM67" s="113"/>
      <c r="EN67" s="113"/>
      <c r="EO67" s="113"/>
      <c r="EP67" s="113"/>
      <c r="EQ67" s="113"/>
      <c r="ER67" s="113"/>
      <c r="ES67" s="113"/>
      <c r="ET67" s="113"/>
      <c r="EU67" s="113"/>
      <c r="EV67" s="113"/>
      <c r="EW67" s="113"/>
      <c r="EX67" s="113"/>
      <c r="EY67" s="113"/>
      <c r="EZ67" s="113"/>
      <c r="FA67" s="113"/>
      <c r="FB67" s="113"/>
      <c r="FC67" s="113"/>
      <c r="FD67" s="113"/>
      <c r="FE67" s="113"/>
      <c r="FF67" s="113"/>
      <c r="FG67" s="113"/>
      <c r="FH67" s="113"/>
      <c r="FI67" s="113"/>
    </row>
    <row r="68" spans="1:165" s="93" customFormat="1" ht="15.75">
      <c r="A68" s="100"/>
      <c r="B68" s="100"/>
      <c r="C68" s="100"/>
      <c r="D68" s="100"/>
      <c r="E68" s="101"/>
      <c r="F68" s="101"/>
      <c r="G68" s="101"/>
      <c r="H68" s="101"/>
      <c r="I68" s="101"/>
      <c r="J68" s="101"/>
      <c r="K68" s="101"/>
      <c r="L68" s="101"/>
      <c r="M68" s="101"/>
      <c r="N68" s="91" t="s">
        <v>4</v>
      </c>
      <c r="O68" s="91"/>
      <c r="P68" s="91"/>
      <c r="Q68" s="91"/>
      <c r="R68" s="91"/>
      <c r="S68" s="91"/>
      <c r="T68" s="91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3"/>
      <c r="AV68" s="113"/>
      <c r="AW68" s="113"/>
      <c r="AX68" s="113"/>
      <c r="AY68" s="113"/>
      <c r="AZ68" s="113"/>
      <c r="BA68" s="113"/>
      <c r="BB68" s="113"/>
      <c r="BC68" s="113"/>
      <c r="BD68" s="113"/>
      <c r="BE68" s="113"/>
      <c r="BF68" s="113"/>
      <c r="BG68" s="113"/>
      <c r="BH68" s="113"/>
      <c r="BI68" s="113"/>
      <c r="BJ68" s="113"/>
      <c r="BK68" s="113"/>
      <c r="BL68" s="113"/>
      <c r="BM68" s="113"/>
      <c r="BN68" s="113"/>
      <c r="BO68" s="113"/>
      <c r="BP68" s="113"/>
      <c r="BQ68" s="113"/>
      <c r="BR68" s="113"/>
      <c r="BS68" s="113"/>
      <c r="BT68" s="113"/>
      <c r="BU68" s="113"/>
      <c r="BV68" s="113"/>
      <c r="BW68" s="113"/>
      <c r="BX68" s="113"/>
      <c r="BY68" s="113"/>
      <c r="BZ68" s="113"/>
      <c r="CA68" s="113"/>
      <c r="CB68" s="113"/>
      <c r="CC68" s="113"/>
      <c r="CD68" s="113"/>
      <c r="CE68" s="113"/>
      <c r="CF68" s="113"/>
      <c r="CG68" s="113"/>
      <c r="CH68" s="113"/>
      <c r="CI68" s="113"/>
      <c r="CJ68" s="113"/>
      <c r="CK68" s="113"/>
      <c r="CL68" s="113"/>
      <c r="CM68" s="113"/>
      <c r="CN68" s="113"/>
      <c r="CO68" s="113"/>
      <c r="CP68" s="113"/>
      <c r="CQ68" s="113"/>
      <c r="CR68" s="113"/>
      <c r="CS68" s="113"/>
      <c r="CT68" s="113"/>
      <c r="CU68" s="113"/>
      <c r="CV68" s="113"/>
      <c r="CW68" s="113"/>
      <c r="CX68" s="113"/>
      <c r="CY68" s="113"/>
      <c r="CZ68" s="113"/>
      <c r="DA68" s="113"/>
      <c r="DB68" s="113"/>
      <c r="DC68" s="113"/>
      <c r="DD68" s="113"/>
      <c r="DE68" s="113"/>
      <c r="DF68" s="113"/>
      <c r="DG68" s="113"/>
      <c r="DH68" s="113"/>
      <c r="DI68" s="113"/>
      <c r="DJ68" s="113"/>
      <c r="DK68" s="113"/>
      <c r="DL68" s="113"/>
      <c r="DM68" s="113"/>
      <c r="DN68" s="113"/>
      <c r="DO68" s="113"/>
      <c r="DP68" s="113"/>
      <c r="DQ68" s="113"/>
      <c r="DR68" s="113"/>
      <c r="DS68" s="113"/>
      <c r="DT68" s="113"/>
      <c r="DU68" s="113"/>
      <c r="DV68" s="113"/>
      <c r="DW68" s="113"/>
      <c r="DX68" s="113"/>
      <c r="DY68" s="113"/>
      <c r="DZ68" s="113"/>
      <c r="EA68" s="113"/>
      <c r="EB68" s="113"/>
      <c r="EC68" s="113"/>
      <c r="ED68" s="113"/>
      <c r="EE68" s="113"/>
      <c r="EF68" s="113"/>
      <c r="EG68" s="113"/>
      <c r="EH68" s="113"/>
      <c r="EI68" s="113"/>
      <c r="EJ68" s="113"/>
      <c r="EK68" s="113"/>
      <c r="EL68" s="113"/>
      <c r="EM68" s="113"/>
      <c r="EN68" s="113"/>
      <c r="EO68" s="113"/>
      <c r="EP68" s="113"/>
      <c r="EQ68" s="113"/>
      <c r="ER68" s="113"/>
      <c r="ES68" s="113"/>
      <c r="ET68" s="113"/>
      <c r="EU68" s="113"/>
      <c r="EV68" s="113"/>
      <c r="EW68" s="113"/>
      <c r="EX68" s="113"/>
      <c r="EY68" s="113"/>
      <c r="EZ68" s="113"/>
      <c r="FA68" s="113"/>
      <c r="FB68" s="113"/>
      <c r="FC68" s="113"/>
      <c r="FD68" s="113"/>
      <c r="FE68" s="113"/>
      <c r="FF68" s="113"/>
      <c r="FG68" s="113"/>
      <c r="FH68" s="113"/>
      <c r="FI68" s="113"/>
    </row>
    <row r="69" spans="1:165" s="93" customFormat="1" ht="15.75">
      <c r="A69" s="100" t="s">
        <v>5</v>
      </c>
      <c r="B69" s="100"/>
      <c r="C69" s="100" t="s">
        <v>6</v>
      </c>
      <c r="D69" s="100"/>
      <c r="E69" s="327" t="s">
        <v>96</v>
      </c>
      <c r="F69" s="327"/>
      <c r="G69" s="327"/>
      <c r="H69" s="327"/>
      <c r="I69" s="327"/>
      <c r="J69" s="327"/>
      <c r="K69" s="327"/>
      <c r="L69" s="327"/>
      <c r="N69" s="92" t="s">
        <v>72</v>
      </c>
      <c r="O69" s="92"/>
      <c r="P69" s="92"/>
      <c r="Q69" s="92"/>
      <c r="R69" s="92"/>
      <c r="S69" s="92"/>
      <c r="T69" s="92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3"/>
      <c r="AV69" s="113"/>
      <c r="AW69" s="113"/>
      <c r="AX69" s="113"/>
      <c r="AY69" s="113"/>
      <c r="AZ69" s="113"/>
      <c r="BA69" s="113"/>
      <c r="BB69" s="113"/>
      <c r="BC69" s="113"/>
      <c r="BD69" s="113"/>
      <c r="BE69" s="113"/>
      <c r="BF69" s="113"/>
      <c r="BG69" s="113"/>
      <c r="BH69" s="113"/>
      <c r="BI69" s="113"/>
      <c r="BJ69" s="113"/>
      <c r="BK69" s="113"/>
      <c r="BL69" s="113"/>
      <c r="BM69" s="113"/>
      <c r="BN69" s="113"/>
      <c r="BO69" s="113"/>
      <c r="BP69" s="113"/>
      <c r="BQ69" s="113"/>
      <c r="BR69" s="113"/>
      <c r="BS69" s="113"/>
      <c r="BT69" s="113"/>
      <c r="BU69" s="113"/>
      <c r="BV69" s="113"/>
      <c r="BW69" s="113"/>
      <c r="BX69" s="113"/>
      <c r="BY69" s="113"/>
      <c r="BZ69" s="113"/>
      <c r="CA69" s="113"/>
      <c r="CB69" s="113"/>
      <c r="CC69" s="113"/>
      <c r="CD69" s="113"/>
      <c r="CE69" s="113"/>
      <c r="CF69" s="113"/>
      <c r="CG69" s="113"/>
      <c r="CH69" s="113"/>
      <c r="CI69" s="113"/>
      <c r="CJ69" s="113"/>
      <c r="CK69" s="113"/>
      <c r="CL69" s="113"/>
      <c r="CM69" s="113"/>
      <c r="CN69" s="113"/>
      <c r="CO69" s="113"/>
      <c r="CP69" s="113"/>
      <c r="CQ69" s="113"/>
      <c r="CR69" s="113"/>
      <c r="CS69" s="113"/>
      <c r="CT69" s="113"/>
      <c r="CU69" s="113"/>
      <c r="CV69" s="113"/>
      <c r="CW69" s="113"/>
      <c r="CX69" s="113"/>
      <c r="CY69" s="113"/>
      <c r="CZ69" s="113"/>
      <c r="DA69" s="113"/>
      <c r="DB69" s="113"/>
      <c r="DC69" s="113"/>
      <c r="DD69" s="113"/>
      <c r="DE69" s="113"/>
      <c r="DF69" s="113"/>
      <c r="DG69" s="113"/>
      <c r="DH69" s="113"/>
      <c r="DI69" s="113"/>
      <c r="DJ69" s="113"/>
      <c r="DK69" s="113"/>
      <c r="DL69" s="113"/>
      <c r="DM69" s="113"/>
      <c r="DN69" s="113"/>
      <c r="DO69" s="113"/>
      <c r="DP69" s="113"/>
      <c r="DQ69" s="113"/>
      <c r="DR69" s="113"/>
      <c r="DS69" s="113"/>
      <c r="DT69" s="113"/>
      <c r="DU69" s="113"/>
      <c r="DV69" s="113"/>
      <c r="DW69" s="113"/>
      <c r="DX69" s="113"/>
      <c r="DY69" s="113"/>
      <c r="DZ69" s="113"/>
      <c r="EA69" s="113"/>
      <c r="EB69" s="113"/>
      <c r="EC69" s="113"/>
      <c r="ED69" s="113"/>
      <c r="EE69" s="113"/>
      <c r="EF69" s="113"/>
      <c r="EG69" s="113"/>
      <c r="EH69" s="113"/>
      <c r="EI69" s="113"/>
      <c r="EJ69" s="113"/>
      <c r="EK69" s="113"/>
      <c r="EL69" s="113"/>
      <c r="EM69" s="113"/>
      <c r="EN69" s="113"/>
      <c r="EO69" s="113"/>
      <c r="EP69" s="113"/>
      <c r="EQ69" s="113"/>
      <c r="ER69" s="113"/>
      <c r="ES69" s="113"/>
      <c r="ET69" s="113"/>
      <c r="EU69" s="113"/>
      <c r="EV69" s="113"/>
      <c r="EW69" s="113"/>
      <c r="EX69" s="113"/>
      <c r="EY69" s="113"/>
      <c r="EZ69" s="113"/>
      <c r="FA69" s="113"/>
      <c r="FB69" s="113"/>
      <c r="FC69" s="113"/>
      <c r="FD69" s="113"/>
      <c r="FE69" s="113"/>
      <c r="FF69" s="113"/>
      <c r="FG69" s="113"/>
      <c r="FH69" s="113"/>
      <c r="FI69" s="113"/>
    </row>
    <row r="70" spans="1:165" s="113" customFormat="1" ht="15.75">
      <c r="A70" s="100"/>
      <c r="B70" s="100"/>
      <c r="C70" s="100"/>
      <c r="D70" s="100"/>
      <c r="E70" s="328" t="s">
        <v>97</v>
      </c>
      <c r="F70" s="328"/>
      <c r="G70" s="328"/>
      <c r="H70" s="328"/>
      <c r="I70" s="328"/>
      <c r="J70" s="328"/>
      <c r="K70" s="328"/>
      <c r="L70" s="328"/>
      <c r="M70" s="328"/>
      <c r="N70" s="101"/>
      <c r="O70" s="101"/>
      <c r="P70" s="101"/>
      <c r="Q70" s="101"/>
      <c r="R70" s="101"/>
      <c r="S70" s="101"/>
      <c r="T70" s="101"/>
      <c r="U70" s="101"/>
      <c r="V70" s="93"/>
    </row>
    <row r="71" spans="1:165" s="113" customFormat="1" ht="15">
      <c r="A71" s="101"/>
      <c r="B71" s="101"/>
      <c r="C71" s="101"/>
      <c r="D71" s="101"/>
      <c r="E71" s="329" t="s">
        <v>125</v>
      </c>
      <c r="F71" s="329"/>
      <c r="G71" s="329"/>
      <c r="H71" s="329"/>
      <c r="I71" s="329"/>
      <c r="J71" s="329"/>
      <c r="K71" s="329"/>
      <c r="L71" s="329"/>
      <c r="M71" s="329"/>
      <c r="N71" s="101"/>
      <c r="O71" s="101"/>
      <c r="P71" s="101"/>
      <c r="Q71" s="101"/>
      <c r="R71" s="101"/>
      <c r="S71" s="101"/>
      <c r="T71" s="101"/>
      <c r="U71" s="101"/>
      <c r="V71" s="93"/>
    </row>
    <row r="72" spans="1:165" s="113" customFormat="1" ht="15">
      <c r="A72" s="101"/>
      <c r="B72" s="101"/>
      <c r="C72" s="101"/>
      <c r="D72" s="101"/>
      <c r="E72" s="329" t="s">
        <v>7</v>
      </c>
      <c r="F72" s="329"/>
      <c r="G72" s="329"/>
      <c r="H72" s="329"/>
      <c r="I72" s="329"/>
      <c r="J72" s="329"/>
      <c r="K72" s="329"/>
      <c r="L72" s="329"/>
      <c r="M72" s="329"/>
      <c r="N72" s="101"/>
      <c r="O72" s="101"/>
      <c r="P72" s="101"/>
      <c r="Q72" s="101"/>
      <c r="R72" s="101"/>
      <c r="S72" s="101"/>
      <c r="T72" s="101"/>
      <c r="U72" s="101"/>
      <c r="V72" s="93"/>
    </row>
    <row r="73" spans="1:165" s="113" customFormat="1" ht="15">
      <c r="A73" s="101"/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 t="s">
        <v>98</v>
      </c>
      <c r="R73" s="101"/>
      <c r="S73" s="101"/>
      <c r="T73" s="101"/>
      <c r="U73" s="101"/>
      <c r="V73" s="93"/>
    </row>
    <row r="74" spans="1:165" s="113" customFormat="1" ht="15">
      <c r="A74" s="101"/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 t="s">
        <v>139</v>
      </c>
      <c r="R74" s="101"/>
      <c r="S74" s="101"/>
      <c r="T74" s="101"/>
      <c r="U74" s="101"/>
      <c r="V74" s="93"/>
    </row>
    <row r="75" spans="1:165" s="113" customFormat="1" ht="15">
      <c r="A75" s="93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 t="s">
        <v>99</v>
      </c>
      <c r="R75" s="93"/>
      <c r="S75" s="93"/>
      <c r="T75" s="93" t="s">
        <v>198</v>
      </c>
      <c r="U75" s="93"/>
      <c r="V75" s="93"/>
    </row>
    <row r="76" spans="1:165" s="113" customFormat="1" ht="15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 t="s">
        <v>101</v>
      </c>
      <c r="R76" s="93"/>
      <c r="S76" s="93"/>
      <c r="T76" s="93">
        <v>4</v>
      </c>
      <c r="U76" s="93"/>
      <c r="V76" s="93"/>
    </row>
    <row r="77" spans="1:165" s="113" customFormat="1" ht="15">
      <c r="A77" s="93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 t="s">
        <v>102</v>
      </c>
      <c r="R77" s="93"/>
      <c r="S77" s="93"/>
      <c r="T77" s="93">
        <v>19</v>
      </c>
      <c r="U77" s="93" t="s">
        <v>103</v>
      </c>
      <c r="V77" s="93"/>
    </row>
    <row r="78" spans="1:165" s="113" customFormat="1" ht="15">
      <c r="A78" s="93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 t="s">
        <v>104</v>
      </c>
      <c r="R78" s="93"/>
      <c r="S78" s="93"/>
      <c r="T78" s="93">
        <v>0</v>
      </c>
      <c r="U78" s="93">
        <f>T78*100/T77</f>
        <v>0</v>
      </c>
      <c r="V78" s="93" t="s">
        <v>17</v>
      </c>
    </row>
    <row r="79" spans="1:165" s="113" customFormat="1" ht="15">
      <c r="A79" s="93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 t="s">
        <v>105</v>
      </c>
      <c r="R79" s="93"/>
      <c r="S79" s="93"/>
      <c r="T79" s="93">
        <v>19</v>
      </c>
      <c r="U79" s="93">
        <f>T79*100/T77</f>
        <v>100</v>
      </c>
      <c r="V79" s="93" t="s">
        <v>17</v>
      </c>
    </row>
    <row r="80" spans="1:165" s="113" customFormat="1" ht="15">
      <c r="A80" s="93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 t="s">
        <v>106</v>
      </c>
      <c r="R80" s="93"/>
      <c r="S80" s="93"/>
      <c r="T80" s="301">
        <f>K97</f>
        <v>66.45</v>
      </c>
      <c r="U80" s="93"/>
      <c r="V80" s="93"/>
    </row>
    <row r="81" spans="1:22" s="113" customFormat="1" ht="15">
      <c r="A81" s="93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</row>
    <row r="82" spans="1:22" s="113" customFormat="1" ht="15">
      <c r="A82" s="93"/>
      <c r="B82" s="93" t="s">
        <v>211</v>
      </c>
      <c r="C82" s="93" t="s">
        <v>136</v>
      </c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</row>
    <row r="83" spans="1:22" s="113" customFormat="1" ht="15">
      <c r="A83" s="333" t="s">
        <v>108</v>
      </c>
      <c r="B83" s="333" t="s">
        <v>109</v>
      </c>
      <c r="C83" s="333" t="s">
        <v>110</v>
      </c>
      <c r="D83" s="333" t="s">
        <v>111</v>
      </c>
      <c r="E83" s="333" t="s">
        <v>10</v>
      </c>
      <c r="F83" s="333" t="s">
        <v>112</v>
      </c>
      <c r="G83" s="333" t="s">
        <v>113</v>
      </c>
      <c r="H83" s="333" t="s">
        <v>114</v>
      </c>
      <c r="I83" s="333" t="s">
        <v>115</v>
      </c>
      <c r="J83" s="333" t="s">
        <v>11</v>
      </c>
      <c r="K83" s="333" t="s">
        <v>116</v>
      </c>
      <c r="L83" s="333" t="s">
        <v>12</v>
      </c>
      <c r="M83" s="353" t="s">
        <v>117</v>
      </c>
      <c r="N83" s="353"/>
      <c r="O83" s="353"/>
      <c r="P83" s="353"/>
      <c r="Q83" s="353"/>
      <c r="R83" s="353"/>
      <c r="S83" s="353"/>
      <c r="T83" s="353"/>
      <c r="U83" s="333" t="s">
        <v>160</v>
      </c>
      <c r="V83" s="333" t="s">
        <v>119</v>
      </c>
    </row>
    <row r="84" spans="1:22" s="113" customFormat="1" ht="15">
      <c r="A84" s="334"/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3" t="s">
        <v>120</v>
      </c>
      <c r="N84" s="333" t="s">
        <v>15</v>
      </c>
      <c r="O84" s="353" t="s">
        <v>16</v>
      </c>
      <c r="P84" s="353"/>
      <c r="Q84" s="353"/>
      <c r="R84" s="333"/>
      <c r="S84" s="333"/>
      <c r="T84" s="333"/>
      <c r="U84" s="334"/>
      <c r="V84" s="334"/>
    </row>
    <row r="85" spans="1:22" s="113" customFormat="1" ht="96.75" customHeight="1">
      <c r="A85" s="335"/>
      <c r="B85" s="335"/>
      <c r="C85" s="335"/>
      <c r="D85" s="335"/>
      <c r="E85" s="335"/>
      <c r="F85" s="335"/>
      <c r="G85" s="335"/>
      <c r="H85" s="335"/>
      <c r="I85" s="335"/>
      <c r="J85" s="335"/>
      <c r="K85" s="335"/>
      <c r="L85" s="335"/>
      <c r="M85" s="335"/>
      <c r="N85" s="335"/>
      <c r="O85" s="234" t="s">
        <v>17</v>
      </c>
      <c r="P85" s="234" t="s">
        <v>18</v>
      </c>
      <c r="Q85" s="234" t="s">
        <v>19</v>
      </c>
      <c r="R85" s="335"/>
      <c r="S85" s="335"/>
      <c r="T85" s="335"/>
      <c r="U85" s="335"/>
      <c r="V85" s="335"/>
    </row>
    <row r="86" spans="1:22" s="113" customFormat="1" ht="78.75" customHeight="1">
      <c r="A86" s="236">
        <v>1</v>
      </c>
      <c r="B86" s="241"/>
      <c r="C86" s="242" t="s">
        <v>161</v>
      </c>
      <c r="D86" s="240" t="s">
        <v>33</v>
      </c>
      <c r="E86" s="241" t="s">
        <v>328</v>
      </c>
      <c r="F86" s="76" t="s">
        <v>55</v>
      </c>
      <c r="G86" s="278" t="s">
        <v>74</v>
      </c>
      <c r="H86" s="243" t="s">
        <v>21</v>
      </c>
      <c r="I86" s="243">
        <v>90609</v>
      </c>
      <c r="J86" s="95">
        <f t="shared" ref="J86:J95" si="17">I86/72</f>
        <v>1258.46</v>
      </c>
      <c r="K86" s="96">
        <v>1</v>
      </c>
      <c r="L86" s="238">
        <f t="shared" ref="L86:L96" si="18">J86*K86</f>
        <v>1258</v>
      </c>
      <c r="M86" s="136"/>
      <c r="N86" s="136"/>
      <c r="O86" s="136"/>
      <c r="P86" s="136"/>
      <c r="Q86" s="238">
        <f t="shared" ref="Q86" si="19">17697*25%/72*P86</f>
        <v>0</v>
      </c>
      <c r="R86" s="136"/>
      <c r="S86" s="136"/>
      <c r="T86" s="238"/>
      <c r="U86" s="238">
        <f>L86*10%</f>
        <v>126</v>
      </c>
      <c r="V86" s="238">
        <f>M86+N86+Q86+R86+T86+U86+S86+L86</f>
        <v>1384</v>
      </c>
    </row>
    <row r="87" spans="1:22" s="113" customFormat="1" ht="90">
      <c r="A87" s="236">
        <v>2</v>
      </c>
      <c r="B87" s="244"/>
      <c r="C87" s="242" t="s">
        <v>62</v>
      </c>
      <c r="D87" s="240" t="s">
        <v>33</v>
      </c>
      <c r="E87" s="241" t="s">
        <v>63</v>
      </c>
      <c r="F87" s="76" t="s">
        <v>64</v>
      </c>
      <c r="G87" s="231" t="s">
        <v>29</v>
      </c>
      <c r="H87" s="243" t="s">
        <v>30</v>
      </c>
      <c r="I87" s="237">
        <v>93971</v>
      </c>
      <c r="J87" s="95">
        <f t="shared" si="17"/>
        <v>1305.1500000000001</v>
      </c>
      <c r="K87" s="96">
        <v>1</v>
      </c>
      <c r="L87" s="238">
        <f t="shared" si="18"/>
        <v>1305</v>
      </c>
      <c r="M87" s="136"/>
      <c r="N87" s="136"/>
      <c r="O87" s="136"/>
      <c r="P87" s="136"/>
      <c r="Q87" s="238">
        <f>17697*20%/72*P87</f>
        <v>0</v>
      </c>
      <c r="R87" s="136"/>
      <c r="S87" s="136"/>
      <c r="T87" s="238"/>
      <c r="U87" s="238">
        <f>L87*10%</f>
        <v>131</v>
      </c>
      <c r="V87" s="238">
        <f>M87+N87+Q87+R87+T87+U87+S87+L87</f>
        <v>1436</v>
      </c>
    </row>
    <row r="88" spans="1:22" s="113" customFormat="1" ht="69.75" customHeight="1">
      <c r="A88" s="236">
        <v>3</v>
      </c>
      <c r="B88" s="241"/>
      <c r="C88" s="241" t="s">
        <v>212</v>
      </c>
      <c r="D88" s="240" t="s">
        <v>33</v>
      </c>
      <c r="E88" s="241" t="s">
        <v>22</v>
      </c>
      <c r="F88" s="120" t="s">
        <v>44</v>
      </c>
      <c r="G88" s="231" t="s">
        <v>83</v>
      </c>
      <c r="H88" s="243" t="s">
        <v>21</v>
      </c>
      <c r="I88" s="243">
        <v>89016</v>
      </c>
      <c r="J88" s="95">
        <f t="shared" si="17"/>
        <v>1236.33</v>
      </c>
      <c r="K88" s="252">
        <f>4.7+8.175</f>
        <v>12.875</v>
      </c>
      <c r="L88" s="238">
        <f t="shared" si="18"/>
        <v>15918</v>
      </c>
      <c r="M88" s="136"/>
      <c r="N88" s="136"/>
      <c r="O88" s="136"/>
      <c r="P88" s="136"/>
      <c r="Q88" s="238">
        <f>17697*20%/72*P88</f>
        <v>0</v>
      </c>
      <c r="R88" s="136"/>
      <c r="S88" s="136"/>
      <c r="T88" s="238"/>
      <c r="U88" s="238">
        <f t="shared" ref="U88:U96" si="20">L88*10%</f>
        <v>1592</v>
      </c>
      <c r="V88" s="238">
        <f t="shared" ref="V88:V96" si="21">M88+N88+Q88+R88+T88+U88+S88+L88</f>
        <v>17510</v>
      </c>
    </row>
    <row r="89" spans="1:22" s="113" customFormat="1" ht="37.5" customHeight="1">
      <c r="A89" s="236">
        <v>4</v>
      </c>
      <c r="B89" s="241"/>
      <c r="C89" s="241" t="s">
        <v>159</v>
      </c>
      <c r="D89" s="240" t="s">
        <v>33</v>
      </c>
      <c r="E89" s="240" t="s">
        <v>22</v>
      </c>
      <c r="F89" s="120" t="s">
        <v>58</v>
      </c>
      <c r="G89" s="231" t="s">
        <v>61</v>
      </c>
      <c r="H89" s="243" t="s">
        <v>21</v>
      </c>
      <c r="I89" s="243">
        <v>89016</v>
      </c>
      <c r="J89" s="95">
        <f t="shared" si="17"/>
        <v>1236.33</v>
      </c>
      <c r="K89" s="96">
        <v>6.8</v>
      </c>
      <c r="L89" s="238">
        <f t="shared" si="18"/>
        <v>8407</v>
      </c>
      <c r="M89" s="136"/>
      <c r="N89" s="136"/>
      <c r="O89" s="136"/>
      <c r="P89" s="136"/>
      <c r="Q89" s="238">
        <f>17697*20%/72*P89</f>
        <v>0</v>
      </c>
      <c r="R89" s="136"/>
      <c r="S89" s="136"/>
      <c r="T89" s="238"/>
      <c r="U89" s="238">
        <f t="shared" si="20"/>
        <v>841</v>
      </c>
      <c r="V89" s="238">
        <f t="shared" si="21"/>
        <v>9248</v>
      </c>
    </row>
    <row r="90" spans="1:22" s="113" customFormat="1" ht="106.5" customHeight="1">
      <c r="A90" s="236">
        <v>5</v>
      </c>
      <c r="B90" s="241"/>
      <c r="C90" s="242" t="s">
        <v>193</v>
      </c>
      <c r="D90" s="240" t="s">
        <v>33</v>
      </c>
      <c r="E90" s="241" t="s">
        <v>128</v>
      </c>
      <c r="F90" s="76" t="s">
        <v>129</v>
      </c>
      <c r="G90" s="278" t="s">
        <v>88</v>
      </c>
      <c r="H90" s="243" t="s">
        <v>21</v>
      </c>
      <c r="I90" s="243">
        <v>93971</v>
      </c>
      <c r="J90" s="265">
        <f t="shared" si="17"/>
        <v>1305.1500000000001</v>
      </c>
      <c r="K90" s="267">
        <f>5.3+1.4</f>
        <v>6.7</v>
      </c>
      <c r="L90" s="259">
        <f t="shared" si="18"/>
        <v>8745</v>
      </c>
      <c r="M90" s="134"/>
      <c r="N90" s="134"/>
      <c r="O90" s="134"/>
      <c r="P90" s="134"/>
      <c r="Q90" s="259">
        <f>17697*20%/72*P90</f>
        <v>0</v>
      </c>
      <c r="R90" s="134"/>
      <c r="S90" s="134"/>
      <c r="T90" s="259"/>
      <c r="U90" s="259">
        <f t="shared" si="20"/>
        <v>875</v>
      </c>
      <c r="V90" s="238">
        <f t="shared" si="21"/>
        <v>9620</v>
      </c>
    </row>
    <row r="91" spans="1:22" s="113" customFormat="1" ht="73.5" customHeight="1">
      <c r="A91" s="236">
        <v>6</v>
      </c>
      <c r="B91" s="244"/>
      <c r="C91" s="242" t="s">
        <v>213</v>
      </c>
      <c r="D91" s="240" t="s">
        <v>33</v>
      </c>
      <c r="E91" s="241" t="s">
        <v>69</v>
      </c>
      <c r="F91" s="76" t="s">
        <v>70</v>
      </c>
      <c r="G91" s="231" t="s">
        <v>91</v>
      </c>
      <c r="H91" s="243" t="s">
        <v>30</v>
      </c>
      <c r="I91" s="237">
        <v>90609</v>
      </c>
      <c r="J91" s="95">
        <f t="shared" si="17"/>
        <v>1258.46</v>
      </c>
      <c r="K91" s="96">
        <v>1</v>
      </c>
      <c r="L91" s="238">
        <f t="shared" si="18"/>
        <v>1258</v>
      </c>
      <c r="M91" s="136"/>
      <c r="N91" s="136"/>
      <c r="O91" s="136"/>
      <c r="P91" s="136"/>
      <c r="Q91" s="238">
        <f t="shared" ref="Q91:Q96" si="22">17697*20%/72*P91</f>
        <v>0</v>
      </c>
      <c r="R91" s="136"/>
      <c r="S91" s="136"/>
      <c r="T91" s="238"/>
      <c r="U91" s="238">
        <f t="shared" si="20"/>
        <v>126</v>
      </c>
      <c r="V91" s="238">
        <f t="shared" si="21"/>
        <v>1384</v>
      </c>
    </row>
    <row r="92" spans="1:22" s="113" customFormat="1" ht="56.25" customHeight="1">
      <c r="A92" s="236">
        <v>7</v>
      </c>
      <c r="B92" s="240"/>
      <c r="C92" s="242" t="s">
        <v>165</v>
      </c>
      <c r="D92" s="240" t="s">
        <v>33</v>
      </c>
      <c r="E92" s="235" t="s">
        <v>131</v>
      </c>
      <c r="F92" s="76" t="s">
        <v>132</v>
      </c>
      <c r="G92" s="233" t="s">
        <v>93</v>
      </c>
      <c r="H92" s="237" t="s">
        <v>30</v>
      </c>
      <c r="I92" s="247">
        <v>90609</v>
      </c>
      <c r="J92" s="95">
        <f t="shared" si="17"/>
        <v>1258.46</v>
      </c>
      <c r="K92" s="96">
        <v>1</v>
      </c>
      <c r="L92" s="238">
        <f t="shared" si="18"/>
        <v>1258</v>
      </c>
      <c r="M92" s="136"/>
      <c r="N92" s="136"/>
      <c r="O92" s="136"/>
      <c r="P92" s="136"/>
      <c r="Q92" s="238">
        <f t="shared" si="22"/>
        <v>0</v>
      </c>
      <c r="R92" s="136"/>
      <c r="S92" s="136"/>
      <c r="T92" s="238"/>
      <c r="U92" s="238">
        <f t="shared" si="20"/>
        <v>126</v>
      </c>
      <c r="V92" s="238">
        <f t="shared" si="21"/>
        <v>1384</v>
      </c>
    </row>
    <row r="93" spans="1:22" s="113" customFormat="1" ht="63.75" customHeight="1">
      <c r="A93" s="236">
        <v>8</v>
      </c>
      <c r="B93" s="249"/>
      <c r="C93" s="253" t="s">
        <v>214</v>
      </c>
      <c r="D93" s="250" t="s">
        <v>33</v>
      </c>
      <c r="E93" s="248"/>
      <c r="F93" s="152"/>
      <c r="G93" s="233" t="s">
        <v>32</v>
      </c>
      <c r="H93" s="243" t="s">
        <v>30</v>
      </c>
      <c r="I93" s="243">
        <v>85653</v>
      </c>
      <c r="J93" s="95">
        <f t="shared" si="17"/>
        <v>1189.6300000000001</v>
      </c>
      <c r="K93" s="96">
        <v>7.8</v>
      </c>
      <c r="L93" s="238">
        <f t="shared" si="18"/>
        <v>9279</v>
      </c>
      <c r="M93" s="136"/>
      <c r="N93" s="136"/>
      <c r="O93" s="136"/>
      <c r="P93" s="136"/>
      <c r="Q93" s="238">
        <f t="shared" si="22"/>
        <v>0</v>
      </c>
      <c r="R93" s="136"/>
      <c r="S93" s="136"/>
      <c r="T93" s="238"/>
      <c r="U93" s="238">
        <f t="shared" si="20"/>
        <v>928</v>
      </c>
      <c r="V93" s="238">
        <f t="shared" si="21"/>
        <v>10207</v>
      </c>
    </row>
    <row r="94" spans="1:22" s="113" customFormat="1" ht="57" customHeight="1">
      <c r="A94" s="236">
        <v>9</v>
      </c>
      <c r="B94" s="249"/>
      <c r="C94" s="253" t="s">
        <v>215</v>
      </c>
      <c r="D94" s="250" t="s">
        <v>33</v>
      </c>
      <c r="E94" s="248"/>
      <c r="F94" s="152"/>
      <c r="G94" s="233" t="s">
        <v>32</v>
      </c>
      <c r="H94" s="243" t="s">
        <v>30</v>
      </c>
      <c r="I94" s="243">
        <v>85653</v>
      </c>
      <c r="J94" s="95">
        <f t="shared" si="17"/>
        <v>1189.6300000000001</v>
      </c>
      <c r="K94" s="96">
        <v>7.2</v>
      </c>
      <c r="L94" s="238">
        <f t="shared" si="18"/>
        <v>8565</v>
      </c>
      <c r="M94" s="136"/>
      <c r="N94" s="136"/>
      <c r="O94" s="136"/>
      <c r="P94" s="136"/>
      <c r="Q94" s="238">
        <f t="shared" si="22"/>
        <v>0</v>
      </c>
      <c r="R94" s="136"/>
      <c r="S94" s="136"/>
      <c r="T94" s="238"/>
      <c r="U94" s="238">
        <f t="shared" si="20"/>
        <v>857</v>
      </c>
      <c r="V94" s="238">
        <f t="shared" si="21"/>
        <v>9422</v>
      </c>
    </row>
    <row r="95" spans="1:22" s="113" customFormat="1" ht="55.5" customHeight="1">
      <c r="A95" s="236">
        <v>10</v>
      </c>
      <c r="B95" s="249"/>
      <c r="C95" s="253" t="s">
        <v>216</v>
      </c>
      <c r="D95" s="250" t="s">
        <v>33</v>
      </c>
      <c r="E95" s="248"/>
      <c r="F95" s="152"/>
      <c r="G95" s="233" t="s">
        <v>32</v>
      </c>
      <c r="H95" s="243" t="s">
        <v>30</v>
      </c>
      <c r="I95" s="243">
        <v>85653</v>
      </c>
      <c r="J95" s="95">
        <f t="shared" si="17"/>
        <v>1189.6300000000001</v>
      </c>
      <c r="K95" s="96">
        <v>3.6</v>
      </c>
      <c r="L95" s="238">
        <f t="shared" si="18"/>
        <v>4283</v>
      </c>
      <c r="M95" s="136"/>
      <c r="N95" s="136"/>
      <c r="O95" s="136"/>
      <c r="P95" s="136"/>
      <c r="Q95" s="238">
        <f t="shared" si="22"/>
        <v>0</v>
      </c>
      <c r="R95" s="136"/>
      <c r="S95" s="136"/>
      <c r="T95" s="238"/>
      <c r="U95" s="238">
        <f t="shared" si="20"/>
        <v>428</v>
      </c>
      <c r="V95" s="238">
        <f t="shared" si="21"/>
        <v>4711</v>
      </c>
    </row>
    <row r="96" spans="1:22" s="113" customFormat="1" ht="83.25" customHeight="1">
      <c r="A96" s="236">
        <v>11</v>
      </c>
      <c r="B96" s="240"/>
      <c r="C96" s="266" t="s">
        <v>217</v>
      </c>
      <c r="D96" s="136" t="s">
        <v>33</v>
      </c>
      <c r="E96" s="248"/>
      <c r="F96" s="248"/>
      <c r="G96" s="233" t="s">
        <v>32</v>
      </c>
      <c r="H96" s="243" t="s">
        <v>30</v>
      </c>
      <c r="I96" s="247">
        <v>85653</v>
      </c>
      <c r="J96" s="95">
        <f>I96/72</f>
        <v>1189.6300000000001</v>
      </c>
      <c r="K96" s="136">
        <f>0.375+8.6+0.4+0.9+7.2</f>
        <v>17.475000000000001</v>
      </c>
      <c r="L96" s="238">
        <f t="shared" si="18"/>
        <v>20789</v>
      </c>
      <c r="M96" s="136"/>
      <c r="N96" s="136"/>
      <c r="O96" s="136"/>
      <c r="P96" s="136"/>
      <c r="Q96" s="238">
        <f t="shared" si="22"/>
        <v>0</v>
      </c>
      <c r="R96" s="136"/>
      <c r="S96" s="136"/>
      <c r="T96" s="238"/>
      <c r="U96" s="238">
        <f t="shared" si="20"/>
        <v>2079</v>
      </c>
      <c r="V96" s="238">
        <f t="shared" si="21"/>
        <v>22868</v>
      </c>
    </row>
    <row r="97" spans="1:22" s="113" customFormat="1" ht="25.5" customHeight="1">
      <c r="A97" s="135"/>
      <c r="B97" s="135" t="s">
        <v>8</v>
      </c>
      <c r="C97" s="136"/>
      <c r="D97" s="136"/>
      <c r="E97" s="136"/>
      <c r="F97" s="136"/>
      <c r="G97" s="135"/>
      <c r="H97" s="136"/>
      <c r="I97" s="136"/>
      <c r="J97" s="95"/>
      <c r="K97" s="252">
        <f>SUM(K86:K96)</f>
        <v>66.45</v>
      </c>
      <c r="L97" s="96">
        <f>SUM(L86:L96)</f>
        <v>81065</v>
      </c>
      <c r="M97" s="96">
        <f>SUM(M86:M96)</f>
        <v>0</v>
      </c>
      <c r="N97" s="96">
        <f>SUM(N86:N96)</f>
        <v>0</v>
      </c>
      <c r="O97" s="96"/>
      <c r="P97" s="96">
        <f t="shared" ref="P97:V97" si="23">SUM(P86:P96)</f>
        <v>0</v>
      </c>
      <c r="Q97" s="96">
        <f t="shared" si="23"/>
        <v>0</v>
      </c>
      <c r="R97" s="96">
        <f t="shared" si="23"/>
        <v>0</v>
      </c>
      <c r="S97" s="96">
        <f t="shared" si="23"/>
        <v>0</v>
      </c>
      <c r="T97" s="96">
        <f t="shared" si="23"/>
        <v>0</v>
      </c>
      <c r="U97" s="96">
        <f t="shared" si="23"/>
        <v>8109</v>
      </c>
      <c r="V97" s="96">
        <f t="shared" si="23"/>
        <v>89174</v>
      </c>
    </row>
    <row r="98" spans="1:22" s="113" customFormat="1" ht="12" customHeight="1">
      <c r="A98" s="97"/>
      <c r="B98" s="97"/>
      <c r="C98" s="97"/>
      <c r="D98" s="97"/>
      <c r="E98" s="97"/>
      <c r="F98" s="97"/>
      <c r="G98" s="97"/>
      <c r="H98" s="97"/>
      <c r="I98" s="97"/>
      <c r="J98" s="110"/>
      <c r="K98" s="279"/>
      <c r="L98" s="268"/>
      <c r="M98" s="268"/>
      <c r="N98" s="268"/>
      <c r="O98" s="268"/>
      <c r="P98" s="268"/>
      <c r="Q98" s="268"/>
      <c r="R98" s="268"/>
      <c r="S98" s="280"/>
      <c r="T98" s="281"/>
      <c r="U98" s="268"/>
      <c r="V98" s="268"/>
    </row>
    <row r="99" spans="1:22" s="113" customFormat="1" ht="30" customHeight="1">
      <c r="A99" s="97"/>
      <c r="B99" s="104"/>
      <c r="C99" s="105"/>
      <c r="D99" s="106"/>
      <c r="E99" s="106"/>
      <c r="F99" s="107"/>
      <c r="G99" s="108"/>
      <c r="H99" s="109"/>
      <c r="I99" s="109"/>
      <c r="J99" s="110"/>
      <c r="K99" s="268"/>
      <c r="L99" s="111"/>
      <c r="M99" s="97"/>
      <c r="N99" s="97"/>
      <c r="O99" s="354" t="s">
        <v>156</v>
      </c>
      <c r="P99" s="354"/>
      <c r="Q99" s="354"/>
      <c r="R99" s="97"/>
      <c r="S99" s="97"/>
      <c r="T99" s="111"/>
      <c r="U99" s="111"/>
      <c r="V99" s="111"/>
    </row>
    <row r="100" spans="1:22" s="113" customFormat="1" ht="15">
      <c r="A100" s="97"/>
      <c r="B100" s="107"/>
      <c r="C100" s="269"/>
      <c r="D100" s="269"/>
      <c r="E100" s="269"/>
      <c r="F100" s="269"/>
      <c r="G100" s="269"/>
      <c r="H100" s="109"/>
      <c r="I100" s="269"/>
      <c r="J100" s="110"/>
      <c r="K100" s="268"/>
      <c r="L100" s="111"/>
      <c r="M100" s="97"/>
      <c r="N100" s="97"/>
      <c r="O100" s="97"/>
      <c r="P100" s="97"/>
      <c r="Q100" s="111"/>
      <c r="R100" s="97"/>
      <c r="S100" s="97"/>
      <c r="T100" s="111"/>
      <c r="U100" s="111"/>
      <c r="V100" s="111"/>
    </row>
    <row r="101" spans="1:22" s="113" customFormat="1" ht="15">
      <c r="J101" s="110"/>
      <c r="K101" s="268"/>
      <c r="L101" s="111"/>
      <c r="M101" s="97"/>
      <c r="N101" s="97"/>
      <c r="O101" s="97"/>
      <c r="P101" s="97"/>
      <c r="Q101" s="111"/>
      <c r="R101" s="97"/>
      <c r="S101" s="97"/>
      <c r="T101" s="111"/>
      <c r="U101" s="111"/>
      <c r="V101" s="111"/>
    </row>
    <row r="102" spans="1:22" s="113" customFormat="1" ht="15">
      <c r="A102" s="269"/>
      <c r="B102" s="106"/>
      <c r="C102" s="105"/>
      <c r="D102" s="104"/>
      <c r="E102" s="104"/>
      <c r="F102" s="107"/>
      <c r="G102" s="104"/>
      <c r="H102" s="109"/>
      <c r="I102" s="270"/>
      <c r="J102" s="110"/>
      <c r="K102" s="97"/>
      <c r="L102" s="111"/>
      <c r="M102" s="97"/>
      <c r="N102" s="97"/>
      <c r="O102" s="97"/>
      <c r="P102" s="97"/>
      <c r="Q102" s="111"/>
      <c r="R102" s="97"/>
      <c r="S102" s="97"/>
      <c r="T102" s="111"/>
      <c r="U102" s="111"/>
      <c r="V102" s="111"/>
    </row>
    <row r="103" spans="1:22" s="113" customFormat="1" ht="15">
      <c r="A103" s="97"/>
      <c r="B103" s="107"/>
      <c r="C103" s="269"/>
      <c r="D103" s="269"/>
      <c r="E103" s="269"/>
      <c r="F103" s="269"/>
      <c r="G103" s="269"/>
      <c r="H103" s="109"/>
      <c r="I103" s="269"/>
      <c r="J103" s="110"/>
      <c r="K103" s="97"/>
      <c r="L103" s="111"/>
      <c r="M103" s="97"/>
      <c r="N103" s="97"/>
      <c r="O103" s="97"/>
      <c r="P103" s="97"/>
      <c r="Q103" s="111"/>
      <c r="R103" s="97"/>
      <c r="S103" s="97"/>
      <c r="T103" s="111"/>
      <c r="U103" s="111"/>
      <c r="V103" s="111"/>
    </row>
    <row r="104" spans="1:22" s="113" customFormat="1" ht="15">
      <c r="A104" s="97"/>
      <c r="B104" s="107"/>
      <c r="C104" s="271"/>
      <c r="D104" s="107"/>
      <c r="E104" s="107"/>
      <c r="F104" s="107"/>
      <c r="G104" s="269"/>
      <c r="H104" s="109"/>
      <c r="I104" s="269"/>
      <c r="J104" s="110"/>
      <c r="K104" s="97"/>
      <c r="L104" s="111"/>
      <c r="M104" s="97"/>
      <c r="N104" s="97"/>
      <c r="O104" s="97"/>
      <c r="P104" s="97"/>
      <c r="Q104" s="111"/>
      <c r="R104" s="97"/>
      <c r="S104" s="97"/>
      <c r="T104" s="111"/>
      <c r="U104" s="111"/>
      <c r="V104" s="111"/>
    </row>
    <row r="105" spans="1:22" s="113" customFormat="1" ht="15">
      <c r="A105" s="97"/>
      <c r="B105" s="107"/>
      <c r="C105" s="272"/>
      <c r="D105" s="107"/>
      <c r="E105" s="107"/>
      <c r="F105" s="107"/>
      <c r="G105" s="109"/>
      <c r="H105" s="109"/>
      <c r="I105" s="109"/>
      <c r="J105" s="110"/>
      <c r="K105" s="97"/>
      <c r="L105" s="111"/>
      <c r="M105" s="97"/>
      <c r="N105" s="97"/>
      <c r="O105" s="97"/>
      <c r="P105" s="97"/>
      <c r="Q105" s="111"/>
      <c r="R105" s="97"/>
      <c r="S105" s="97"/>
      <c r="T105" s="111"/>
      <c r="U105" s="111"/>
      <c r="V105" s="111"/>
    </row>
    <row r="106" spans="1:22" s="113" customFormat="1" ht="15">
      <c r="A106" s="97"/>
      <c r="B106" s="107"/>
      <c r="C106" s="272"/>
      <c r="D106" s="107"/>
      <c r="E106" s="107"/>
      <c r="F106" s="107"/>
      <c r="G106" s="109"/>
      <c r="H106" s="109"/>
      <c r="I106" s="109"/>
      <c r="J106" s="110"/>
      <c r="K106" s="97"/>
      <c r="L106" s="111"/>
      <c r="M106" s="97"/>
      <c r="N106" s="97"/>
      <c r="O106" s="97"/>
      <c r="P106" s="97"/>
      <c r="Q106" s="111"/>
      <c r="R106" s="97"/>
      <c r="S106" s="97"/>
      <c r="T106" s="111"/>
      <c r="U106" s="111"/>
      <c r="V106" s="111"/>
    </row>
    <row r="107" spans="1:22" s="113" customFormat="1" ht="15">
      <c r="A107" s="97"/>
      <c r="B107" s="107"/>
      <c r="C107" s="272"/>
      <c r="D107" s="107"/>
      <c r="E107" s="107"/>
      <c r="F107" s="107"/>
      <c r="G107" s="109"/>
      <c r="H107" s="109"/>
      <c r="I107" s="109"/>
      <c r="J107" s="110"/>
      <c r="K107" s="97"/>
      <c r="L107" s="111"/>
      <c r="M107" s="97"/>
      <c r="N107" s="97"/>
      <c r="O107" s="97"/>
      <c r="P107" s="97"/>
      <c r="Q107" s="111"/>
      <c r="R107" s="97"/>
      <c r="S107" s="97"/>
      <c r="T107" s="111"/>
      <c r="U107" s="111"/>
      <c r="V107" s="111"/>
    </row>
    <row r="108" spans="1:22" s="113" customFormat="1" ht="15">
      <c r="A108" s="97"/>
      <c r="B108" s="107"/>
      <c r="C108" s="272"/>
      <c r="D108" s="107"/>
      <c r="E108" s="107"/>
      <c r="F108" s="107"/>
      <c r="G108" s="109"/>
      <c r="H108" s="109"/>
      <c r="I108" s="109"/>
      <c r="J108" s="110"/>
      <c r="K108" s="97"/>
      <c r="L108" s="111"/>
      <c r="M108" s="97"/>
      <c r="N108" s="97"/>
      <c r="O108" s="97"/>
      <c r="P108" s="97"/>
      <c r="Q108" s="111"/>
      <c r="R108" s="97"/>
      <c r="S108" s="97"/>
      <c r="T108" s="111"/>
      <c r="U108" s="111"/>
      <c r="V108" s="111"/>
    </row>
    <row r="109" spans="1:22" s="113" customFormat="1" ht="15">
      <c r="A109" s="97"/>
      <c r="B109" s="107"/>
      <c r="C109" s="272"/>
      <c r="D109" s="107"/>
      <c r="E109" s="107"/>
      <c r="F109" s="107"/>
      <c r="G109" s="109"/>
      <c r="H109" s="109"/>
      <c r="I109" s="109"/>
      <c r="J109" s="110"/>
      <c r="K109" s="97"/>
      <c r="L109" s="111"/>
      <c r="M109" s="97"/>
      <c r="N109" s="97"/>
      <c r="O109" s="97"/>
      <c r="P109" s="97"/>
      <c r="Q109" s="111"/>
      <c r="R109" s="97"/>
      <c r="S109" s="97"/>
      <c r="T109" s="111"/>
      <c r="U109" s="111"/>
      <c r="V109" s="111"/>
    </row>
    <row r="110" spans="1:22" s="113" customFormat="1" ht="15">
      <c r="A110" s="97"/>
      <c r="B110" s="107"/>
      <c r="C110" s="272"/>
      <c r="D110" s="107"/>
      <c r="E110" s="107"/>
      <c r="F110" s="107"/>
      <c r="G110" s="109"/>
      <c r="H110" s="109"/>
      <c r="I110" s="109"/>
      <c r="J110" s="110"/>
      <c r="K110" s="97"/>
      <c r="L110" s="111"/>
      <c r="M110" s="97"/>
      <c r="N110" s="97"/>
      <c r="O110" s="97"/>
      <c r="P110" s="97"/>
      <c r="Q110" s="111"/>
      <c r="R110" s="97"/>
      <c r="S110" s="97"/>
      <c r="T110" s="111"/>
      <c r="U110" s="111"/>
      <c r="V110" s="111"/>
    </row>
    <row r="111" spans="1:22" s="113" customFormat="1" ht="15">
      <c r="A111" s="97"/>
      <c r="B111" s="97"/>
      <c r="C111" s="97"/>
      <c r="D111" s="97"/>
      <c r="E111" s="97"/>
      <c r="F111" s="97"/>
      <c r="G111" s="97"/>
      <c r="H111" s="97"/>
      <c r="I111" s="97"/>
      <c r="J111" s="110"/>
      <c r="K111" s="110"/>
      <c r="L111" s="111"/>
      <c r="M111" s="97"/>
      <c r="N111" s="97"/>
      <c r="O111" s="97"/>
      <c r="P111" s="97"/>
      <c r="Q111" s="111"/>
      <c r="R111" s="97"/>
      <c r="S111" s="97"/>
      <c r="T111" s="97"/>
      <c r="U111" s="111"/>
      <c r="V111" s="111"/>
    </row>
    <row r="112" spans="1:22" s="113" customFormat="1" ht="15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112"/>
      <c r="P112" s="112"/>
      <c r="Q112" s="112"/>
      <c r="R112" s="112"/>
      <c r="S112" s="112"/>
      <c r="T112" s="112"/>
      <c r="U112" s="97"/>
      <c r="V112" s="97"/>
    </row>
    <row r="113" s="113" customFormat="1" ht="15"/>
    <row r="114" s="113" customFormat="1" ht="15"/>
    <row r="115" s="113" customFormat="1" ht="15"/>
    <row r="116" s="113" customFormat="1" ht="15"/>
    <row r="117" s="113" customFormat="1" ht="15"/>
    <row r="118" s="113" customFormat="1" ht="15"/>
    <row r="119" s="113" customFormat="1" ht="15"/>
    <row r="120" s="113" customFormat="1" ht="15"/>
    <row r="121" s="113" customFormat="1" ht="15"/>
    <row r="122" s="113" customFormat="1" ht="15"/>
    <row r="123" s="113" customFormat="1" ht="15"/>
    <row r="124" s="113" customFormat="1" ht="15"/>
    <row r="125" s="113" customFormat="1" ht="15"/>
    <row r="126" s="113" customFormat="1" ht="15"/>
    <row r="127" s="113" customFormat="1" ht="15"/>
    <row r="128" s="113" customFormat="1" ht="15"/>
    <row r="129" s="113" customFormat="1" ht="15"/>
    <row r="130" s="113" customFormat="1" ht="15"/>
    <row r="131" s="113" customFormat="1" ht="15"/>
    <row r="132" s="113" customFormat="1" ht="15"/>
    <row r="133" s="113" customFormat="1" ht="15"/>
    <row r="134" s="113" customFormat="1" ht="15"/>
    <row r="135" s="113" customFormat="1" ht="15"/>
    <row r="136" s="113" customFormat="1" ht="15"/>
    <row r="137" s="113" customFormat="1" ht="15"/>
    <row r="138" s="113" customFormat="1" ht="15"/>
    <row r="139" s="113" customFormat="1" ht="15"/>
    <row r="140" s="113" customFormat="1" ht="15"/>
    <row r="141" s="113" customFormat="1" ht="15"/>
    <row r="142" s="113" customFormat="1" ht="15"/>
    <row r="143" s="113" customFormat="1" ht="15"/>
    <row r="144" s="113" customFormat="1" ht="15"/>
    <row r="145" s="113" customFormat="1" ht="15"/>
    <row r="146" s="113" customFormat="1" ht="15"/>
    <row r="147" s="113" customFormat="1" ht="15"/>
    <row r="148" s="113" customFormat="1" ht="15"/>
    <row r="149" s="113" customFormat="1" ht="15"/>
    <row r="150" s="113" customFormat="1" ht="15"/>
    <row r="151" s="113" customFormat="1" ht="15"/>
    <row r="152" s="113" customFormat="1" ht="15"/>
    <row r="153" s="113" customFormat="1" ht="15"/>
    <row r="154" s="113" customFormat="1" ht="15"/>
    <row r="155" s="113" customFormat="1" ht="15"/>
    <row r="156" s="113" customFormat="1" ht="15"/>
    <row r="157" s="113" customFormat="1" ht="15"/>
    <row r="158" s="113" customFormat="1" ht="15"/>
    <row r="159" s="113" customFormat="1" ht="15"/>
    <row r="160" s="113" customFormat="1" ht="15"/>
    <row r="161" s="113" customFormat="1" ht="15"/>
    <row r="162" s="113" customFormat="1" ht="15"/>
    <row r="163" s="113" customFormat="1" ht="15"/>
    <row r="164" s="113" customFormat="1" ht="15"/>
    <row r="165" s="113" customFormat="1" ht="15"/>
    <row r="166" s="113" customFormat="1" ht="15"/>
    <row r="167" s="113" customFormat="1" ht="15"/>
    <row r="168" s="113" customFormat="1" ht="15"/>
    <row r="169" s="113" customFormat="1" ht="15"/>
    <row r="170" s="113" customFormat="1" ht="15"/>
    <row r="171" s="113" customFormat="1" ht="15"/>
    <row r="172" s="113" customFormat="1" ht="15"/>
    <row r="173" s="113" customFormat="1" ht="15"/>
    <row r="174" s="113" customFormat="1" ht="15"/>
    <row r="175" s="113" customFormat="1" ht="15"/>
    <row r="176" s="113" customFormat="1" ht="15"/>
    <row r="177" s="113" customFormat="1" ht="15"/>
    <row r="178" s="113" customFormat="1" ht="15"/>
    <row r="179" s="113" customFormat="1" ht="15"/>
    <row r="180" s="113" customFormat="1" ht="15"/>
    <row r="181" s="113" customFormat="1" ht="15"/>
    <row r="182" s="113" customFormat="1" ht="15"/>
    <row r="183" s="113" customFormat="1" ht="15"/>
    <row r="184" s="113" customFormat="1" ht="15"/>
    <row r="185" s="113" customFormat="1" ht="15"/>
    <row r="186" s="113" customFormat="1" ht="15"/>
    <row r="187" s="113" customFormat="1" ht="15"/>
    <row r="188" s="113" customFormat="1" ht="15"/>
    <row r="189" s="113" customFormat="1" ht="15"/>
    <row r="190" s="113" customFormat="1" ht="15"/>
    <row r="191" s="113" customFormat="1" ht="15"/>
    <row r="192" s="113" customFormat="1" ht="15"/>
    <row r="193" s="113" customFormat="1" ht="15"/>
    <row r="194" s="113" customFormat="1" ht="15"/>
    <row r="195" s="113" customFormat="1" ht="15"/>
    <row r="196" s="113" customFormat="1" ht="15"/>
    <row r="197" s="113" customFormat="1" ht="15"/>
    <row r="198" s="113" customFormat="1" ht="15"/>
    <row r="199" s="113" customFormat="1" ht="15"/>
    <row r="200" s="113" customFormat="1" ht="15"/>
    <row r="201" s="113" customFormat="1" ht="15"/>
    <row r="202" s="113" customFormat="1" ht="15"/>
    <row r="203" s="113" customFormat="1" ht="15"/>
    <row r="204" s="113" customFormat="1" ht="15"/>
    <row r="205" s="113" customFormat="1" ht="15"/>
    <row r="206" s="113" customFormat="1" ht="15"/>
    <row r="207" s="113" customFormat="1" ht="15"/>
    <row r="208" s="113" customFormat="1" ht="15"/>
    <row r="209" s="113" customFormat="1" ht="15"/>
    <row r="210" s="113" customFormat="1" ht="15"/>
    <row r="211" s="113" customFormat="1" ht="15"/>
    <row r="212" s="113" customFormat="1" ht="15"/>
    <row r="213" s="113" customFormat="1" ht="15"/>
    <row r="214" s="113" customFormat="1" ht="15"/>
    <row r="215" s="113" customFormat="1" ht="15"/>
    <row r="216" s="113" customFormat="1" ht="15"/>
    <row r="217" s="113" customFormat="1" ht="15"/>
    <row r="218" s="113" customFormat="1" ht="15"/>
    <row r="219" s="113" customFormat="1" ht="15"/>
    <row r="220" s="113" customFormat="1" ht="15"/>
    <row r="221" s="113" customFormat="1" ht="15"/>
    <row r="222" s="113" customFormat="1" ht="15"/>
    <row r="223" s="113" customFormat="1" ht="15"/>
    <row r="224" s="113" customFormat="1" ht="15"/>
    <row r="225" s="113" customFormat="1" ht="15"/>
    <row r="226" s="113" customFormat="1" ht="15"/>
    <row r="227" s="113" customFormat="1" ht="15"/>
    <row r="228" s="113" customFormat="1" ht="15"/>
    <row r="229" s="113" customFormat="1" ht="15"/>
    <row r="230" s="113" customFormat="1" ht="15"/>
    <row r="231" s="113" customFormat="1" ht="15"/>
    <row r="232" s="113" customFormat="1" ht="15"/>
    <row r="233" s="113" customFormat="1" ht="15"/>
    <row r="234" s="113" customFormat="1" ht="15"/>
    <row r="235" s="113" customFormat="1" ht="15"/>
    <row r="236" s="113" customFormat="1" ht="15"/>
    <row r="237" s="113" customFormat="1" ht="15"/>
    <row r="238" s="113" customFormat="1" ht="15"/>
    <row r="239" s="113" customFormat="1" ht="15"/>
    <row r="240" s="113" customFormat="1" ht="15"/>
    <row r="241" spans="23:165" s="113" customFormat="1" ht="15"/>
    <row r="242" spans="23:165" s="93" customFormat="1" ht="15">
      <c r="W242" s="113"/>
      <c r="X242" s="113"/>
      <c r="Y242" s="113"/>
      <c r="Z242" s="113"/>
      <c r="AA242" s="113"/>
      <c r="AB242" s="113"/>
      <c r="AC242" s="113"/>
      <c r="AD242" s="113"/>
      <c r="AE242" s="113"/>
      <c r="AF242" s="113"/>
      <c r="AG242" s="113"/>
      <c r="AH242" s="113"/>
      <c r="AI242" s="113"/>
      <c r="AJ242" s="113"/>
      <c r="AK242" s="113"/>
      <c r="AL242" s="113"/>
      <c r="AM242" s="113"/>
      <c r="AN242" s="113"/>
      <c r="AO242" s="113"/>
      <c r="AP242" s="113"/>
      <c r="AQ242" s="113"/>
      <c r="AR242" s="113"/>
      <c r="AS242" s="113"/>
      <c r="AT242" s="113"/>
      <c r="AU242" s="113"/>
      <c r="AV242" s="113"/>
      <c r="AW242" s="113"/>
      <c r="AX242" s="113"/>
      <c r="AY242" s="113"/>
      <c r="AZ242" s="113"/>
      <c r="BA242" s="113"/>
      <c r="BB242" s="113"/>
      <c r="BC242" s="113"/>
      <c r="BD242" s="113"/>
      <c r="BE242" s="113"/>
      <c r="BF242" s="113"/>
      <c r="BG242" s="113"/>
      <c r="BH242" s="113"/>
      <c r="BI242" s="113"/>
      <c r="BJ242" s="113"/>
      <c r="BK242" s="113"/>
      <c r="BL242" s="113"/>
      <c r="BM242" s="113"/>
      <c r="BN242" s="113"/>
      <c r="BO242" s="113"/>
      <c r="BP242" s="113"/>
      <c r="BQ242" s="113"/>
      <c r="BR242" s="113"/>
      <c r="BS242" s="113"/>
      <c r="BT242" s="113"/>
      <c r="BU242" s="113"/>
      <c r="BV242" s="113"/>
      <c r="BW242" s="113"/>
      <c r="BX242" s="113"/>
      <c r="BY242" s="113"/>
      <c r="BZ242" s="113"/>
      <c r="CA242" s="113"/>
      <c r="CB242" s="113"/>
      <c r="CC242" s="113"/>
      <c r="CD242" s="113"/>
      <c r="CE242" s="113"/>
      <c r="CF242" s="113"/>
      <c r="CG242" s="113"/>
      <c r="CH242" s="113"/>
      <c r="CI242" s="113"/>
      <c r="CJ242" s="113"/>
      <c r="CK242" s="113"/>
      <c r="CL242" s="113"/>
      <c r="CM242" s="113"/>
      <c r="CN242" s="113"/>
      <c r="CO242" s="113"/>
      <c r="CP242" s="113"/>
      <c r="CQ242" s="113"/>
      <c r="CR242" s="113"/>
      <c r="CS242" s="113"/>
      <c r="CT242" s="113"/>
      <c r="CU242" s="113"/>
      <c r="CV242" s="113"/>
      <c r="CW242" s="113"/>
      <c r="CX242" s="113"/>
      <c r="CY242" s="113"/>
      <c r="CZ242" s="113"/>
      <c r="DA242" s="113"/>
      <c r="DB242" s="113"/>
      <c r="DC242" s="113"/>
      <c r="DD242" s="113"/>
      <c r="DE242" s="113"/>
      <c r="DF242" s="113"/>
      <c r="DG242" s="113"/>
      <c r="DH242" s="113"/>
      <c r="DI242" s="113"/>
      <c r="DJ242" s="113"/>
      <c r="DK242" s="113"/>
      <c r="DL242" s="113"/>
      <c r="DM242" s="113"/>
      <c r="DN242" s="113"/>
      <c r="DO242" s="113"/>
      <c r="DP242" s="113"/>
      <c r="DQ242" s="113"/>
      <c r="DR242" s="113"/>
      <c r="DS242" s="113"/>
      <c r="DT242" s="113"/>
      <c r="DU242" s="113"/>
      <c r="DV242" s="113"/>
      <c r="DW242" s="113"/>
      <c r="DX242" s="113"/>
      <c r="DY242" s="113"/>
      <c r="DZ242" s="113"/>
      <c r="EA242" s="113"/>
      <c r="EB242" s="113"/>
      <c r="EC242" s="113"/>
      <c r="ED242" s="113"/>
      <c r="EE242" s="113"/>
      <c r="EF242" s="113"/>
      <c r="EG242" s="113"/>
      <c r="EH242" s="113"/>
      <c r="EI242" s="113"/>
      <c r="EJ242" s="113"/>
      <c r="EK242" s="113"/>
      <c r="EL242" s="113"/>
      <c r="EM242" s="113"/>
      <c r="EN242" s="113"/>
      <c r="EO242" s="113"/>
      <c r="EP242" s="113"/>
      <c r="EQ242" s="113"/>
      <c r="ER242" s="113"/>
      <c r="ES242" s="113"/>
      <c r="ET242" s="113"/>
      <c r="EU242" s="113"/>
      <c r="EV242" s="113"/>
      <c r="EW242" s="113"/>
      <c r="EX242" s="113"/>
      <c r="EY242" s="113"/>
      <c r="EZ242" s="113"/>
      <c r="FA242" s="113"/>
      <c r="FB242" s="113"/>
      <c r="FC242" s="113"/>
      <c r="FD242" s="113"/>
      <c r="FE242" s="113"/>
      <c r="FF242" s="113"/>
      <c r="FG242" s="113"/>
      <c r="FH242" s="113"/>
      <c r="FI242" s="113"/>
    </row>
    <row r="243" spans="23:165" s="93" customFormat="1" ht="15">
      <c r="W243" s="113"/>
      <c r="X243" s="113"/>
      <c r="Y243" s="113"/>
      <c r="Z243" s="113"/>
      <c r="AA243" s="113"/>
      <c r="AB243" s="113"/>
      <c r="AC243" s="113"/>
      <c r="AD243" s="113"/>
      <c r="AE243" s="113"/>
      <c r="AF243" s="113"/>
      <c r="AG243" s="113"/>
      <c r="AH243" s="113"/>
      <c r="AI243" s="113"/>
      <c r="AJ243" s="113"/>
      <c r="AK243" s="113"/>
      <c r="AL243" s="113"/>
      <c r="AM243" s="113"/>
      <c r="AN243" s="113"/>
      <c r="AO243" s="113"/>
      <c r="AP243" s="113"/>
      <c r="AQ243" s="113"/>
      <c r="AR243" s="113"/>
      <c r="AS243" s="113"/>
      <c r="AT243" s="113"/>
      <c r="AU243" s="113"/>
      <c r="AV243" s="113"/>
      <c r="AW243" s="113"/>
      <c r="AX243" s="113"/>
      <c r="AY243" s="113"/>
      <c r="AZ243" s="113"/>
      <c r="BA243" s="113"/>
      <c r="BB243" s="113"/>
      <c r="BC243" s="113"/>
      <c r="BD243" s="113"/>
      <c r="BE243" s="113"/>
      <c r="BF243" s="113"/>
      <c r="BG243" s="113"/>
      <c r="BH243" s="113"/>
      <c r="BI243" s="113"/>
      <c r="BJ243" s="113"/>
      <c r="BK243" s="113"/>
      <c r="BL243" s="113"/>
      <c r="BM243" s="113"/>
      <c r="BN243" s="113"/>
      <c r="BO243" s="113"/>
      <c r="BP243" s="113"/>
      <c r="BQ243" s="113"/>
      <c r="BR243" s="113"/>
      <c r="BS243" s="113"/>
      <c r="BT243" s="113"/>
      <c r="BU243" s="113"/>
      <c r="BV243" s="113"/>
      <c r="BW243" s="113"/>
      <c r="BX243" s="113"/>
      <c r="BY243" s="113"/>
      <c r="BZ243" s="113"/>
      <c r="CA243" s="113"/>
      <c r="CB243" s="113"/>
      <c r="CC243" s="113"/>
      <c r="CD243" s="113"/>
      <c r="CE243" s="113"/>
      <c r="CF243" s="113"/>
      <c r="CG243" s="113"/>
      <c r="CH243" s="113"/>
      <c r="CI243" s="113"/>
      <c r="CJ243" s="113"/>
      <c r="CK243" s="113"/>
      <c r="CL243" s="113"/>
      <c r="CM243" s="113"/>
      <c r="CN243" s="113"/>
      <c r="CO243" s="113"/>
      <c r="CP243" s="113"/>
      <c r="CQ243" s="113"/>
      <c r="CR243" s="113"/>
      <c r="CS243" s="113"/>
      <c r="CT243" s="113"/>
      <c r="CU243" s="113"/>
      <c r="CV243" s="113"/>
      <c r="CW243" s="113"/>
      <c r="CX243" s="113"/>
      <c r="CY243" s="113"/>
      <c r="CZ243" s="113"/>
      <c r="DA243" s="113"/>
      <c r="DB243" s="113"/>
      <c r="DC243" s="113"/>
      <c r="DD243" s="113"/>
      <c r="DE243" s="113"/>
      <c r="DF243" s="113"/>
      <c r="DG243" s="113"/>
      <c r="DH243" s="113"/>
      <c r="DI243" s="113"/>
      <c r="DJ243" s="113"/>
      <c r="DK243" s="113"/>
      <c r="DL243" s="113"/>
      <c r="DM243" s="113"/>
      <c r="DN243" s="113"/>
      <c r="DO243" s="113"/>
      <c r="DP243" s="113"/>
      <c r="DQ243" s="113"/>
      <c r="DR243" s="113"/>
      <c r="DS243" s="113"/>
      <c r="DT243" s="113"/>
      <c r="DU243" s="113"/>
      <c r="DV243" s="113"/>
      <c r="DW243" s="113"/>
      <c r="DX243" s="113"/>
      <c r="DY243" s="113"/>
      <c r="DZ243" s="113"/>
      <c r="EA243" s="113"/>
      <c r="EB243" s="113"/>
      <c r="EC243" s="113"/>
      <c r="ED243" s="113"/>
      <c r="EE243" s="113"/>
      <c r="EF243" s="113"/>
      <c r="EG243" s="113"/>
      <c r="EH243" s="113"/>
      <c r="EI243" s="113"/>
      <c r="EJ243" s="113"/>
      <c r="EK243" s="113"/>
      <c r="EL243" s="113"/>
      <c r="EM243" s="113"/>
      <c r="EN243" s="113"/>
      <c r="EO243" s="113"/>
      <c r="EP243" s="113"/>
      <c r="EQ243" s="113"/>
      <c r="ER243" s="113"/>
      <c r="ES243" s="113"/>
      <c r="ET243" s="113"/>
      <c r="EU243" s="113"/>
      <c r="EV243" s="113"/>
      <c r="EW243" s="113"/>
      <c r="EX243" s="113"/>
      <c r="EY243" s="113"/>
      <c r="EZ243" s="113"/>
      <c r="FA243" s="113"/>
      <c r="FB243" s="113"/>
      <c r="FC243" s="113"/>
      <c r="FD243" s="113"/>
      <c r="FE243" s="113"/>
      <c r="FF243" s="113"/>
      <c r="FG243" s="113"/>
      <c r="FH243" s="113"/>
      <c r="FI243" s="113"/>
    </row>
    <row r="244" spans="23:165" s="93" customFormat="1" ht="15">
      <c r="W244" s="113"/>
      <c r="X244" s="113"/>
      <c r="Y244" s="113"/>
      <c r="Z244" s="113"/>
      <c r="AA244" s="113"/>
      <c r="AB244" s="113"/>
      <c r="AC244" s="113"/>
      <c r="AD244" s="113"/>
      <c r="AE244" s="113"/>
      <c r="AF244" s="113"/>
      <c r="AG244" s="113"/>
      <c r="AH244" s="113"/>
      <c r="AI244" s="113"/>
      <c r="AJ244" s="113"/>
      <c r="AK244" s="113"/>
      <c r="AL244" s="113"/>
      <c r="AM244" s="113"/>
      <c r="AN244" s="113"/>
      <c r="AO244" s="113"/>
      <c r="AP244" s="113"/>
      <c r="AQ244" s="113"/>
      <c r="AR244" s="113"/>
      <c r="AS244" s="113"/>
      <c r="AT244" s="113"/>
      <c r="AU244" s="113"/>
      <c r="AV244" s="113"/>
      <c r="AW244" s="113"/>
      <c r="AX244" s="113"/>
      <c r="AY244" s="113"/>
      <c r="AZ244" s="113"/>
      <c r="BA244" s="113"/>
      <c r="BB244" s="113"/>
      <c r="BC244" s="113"/>
      <c r="BD244" s="113"/>
      <c r="BE244" s="113"/>
      <c r="BF244" s="113"/>
      <c r="BG244" s="113"/>
      <c r="BH244" s="113"/>
      <c r="BI244" s="113"/>
      <c r="BJ244" s="113"/>
      <c r="BK244" s="113"/>
      <c r="BL244" s="113"/>
      <c r="BM244" s="113"/>
      <c r="BN244" s="113"/>
      <c r="BO244" s="113"/>
      <c r="BP244" s="113"/>
      <c r="BQ244" s="113"/>
      <c r="BR244" s="113"/>
      <c r="BS244" s="113"/>
      <c r="BT244" s="113"/>
      <c r="BU244" s="113"/>
      <c r="BV244" s="113"/>
      <c r="BW244" s="113"/>
      <c r="BX244" s="113"/>
      <c r="BY244" s="113"/>
      <c r="BZ244" s="113"/>
      <c r="CA244" s="113"/>
      <c r="CB244" s="113"/>
      <c r="CC244" s="113"/>
      <c r="CD244" s="113"/>
      <c r="CE244" s="113"/>
      <c r="CF244" s="113"/>
      <c r="CG244" s="113"/>
      <c r="CH244" s="113"/>
      <c r="CI244" s="113"/>
      <c r="CJ244" s="113"/>
      <c r="CK244" s="113"/>
      <c r="CL244" s="113"/>
      <c r="CM244" s="113"/>
      <c r="CN244" s="113"/>
      <c r="CO244" s="113"/>
      <c r="CP244" s="113"/>
      <c r="CQ244" s="113"/>
      <c r="CR244" s="113"/>
      <c r="CS244" s="113"/>
      <c r="CT244" s="113"/>
      <c r="CU244" s="113"/>
      <c r="CV244" s="113"/>
      <c r="CW244" s="113"/>
      <c r="CX244" s="113"/>
      <c r="CY244" s="113"/>
      <c r="CZ244" s="113"/>
      <c r="DA244" s="113"/>
      <c r="DB244" s="113"/>
      <c r="DC244" s="113"/>
      <c r="DD244" s="113"/>
      <c r="DE244" s="113"/>
      <c r="DF244" s="113"/>
      <c r="DG244" s="113"/>
      <c r="DH244" s="113"/>
      <c r="DI244" s="113"/>
      <c r="DJ244" s="113"/>
      <c r="DK244" s="113"/>
      <c r="DL244" s="113"/>
      <c r="DM244" s="113"/>
      <c r="DN244" s="113"/>
      <c r="DO244" s="113"/>
      <c r="DP244" s="113"/>
      <c r="DQ244" s="113"/>
      <c r="DR244" s="113"/>
      <c r="DS244" s="113"/>
      <c r="DT244" s="113"/>
      <c r="DU244" s="113"/>
      <c r="DV244" s="113"/>
      <c r="DW244" s="113"/>
      <c r="DX244" s="113"/>
      <c r="DY244" s="113"/>
      <c r="DZ244" s="113"/>
      <c r="EA244" s="113"/>
      <c r="EB244" s="113"/>
      <c r="EC244" s="113"/>
      <c r="ED244" s="113"/>
      <c r="EE244" s="113"/>
      <c r="EF244" s="113"/>
      <c r="EG244" s="113"/>
      <c r="EH244" s="113"/>
      <c r="EI244" s="113"/>
      <c r="EJ244" s="113"/>
      <c r="EK244" s="113"/>
      <c r="EL244" s="113"/>
      <c r="EM244" s="113"/>
      <c r="EN244" s="113"/>
      <c r="EO244" s="113"/>
      <c r="EP244" s="113"/>
      <c r="EQ244" s="113"/>
      <c r="ER244" s="113"/>
      <c r="ES244" s="113"/>
      <c r="ET244" s="113"/>
      <c r="EU244" s="113"/>
      <c r="EV244" s="113"/>
      <c r="EW244" s="113"/>
      <c r="EX244" s="113"/>
      <c r="EY244" s="113"/>
      <c r="EZ244" s="113"/>
      <c r="FA244" s="113"/>
      <c r="FB244" s="113"/>
      <c r="FC244" s="113"/>
      <c r="FD244" s="113"/>
      <c r="FE244" s="113"/>
      <c r="FF244" s="113"/>
      <c r="FG244" s="113"/>
      <c r="FH244" s="113"/>
      <c r="FI244" s="113"/>
    </row>
    <row r="245" spans="23:165" s="93" customFormat="1" ht="15">
      <c r="W245" s="113"/>
      <c r="X245" s="113"/>
      <c r="Y245" s="113"/>
      <c r="Z245" s="113"/>
      <c r="AA245" s="113"/>
      <c r="AB245" s="113"/>
      <c r="AC245" s="113"/>
      <c r="AD245" s="113"/>
      <c r="AE245" s="113"/>
      <c r="AF245" s="113"/>
      <c r="AG245" s="113"/>
      <c r="AH245" s="113"/>
      <c r="AI245" s="113"/>
      <c r="AJ245" s="113"/>
      <c r="AK245" s="113"/>
      <c r="AL245" s="113"/>
      <c r="AM245" s="113"/>
      <c r="AN245" s="113"/>
      <c r="AO245" s="113"/>
      <c r="AP245" s="113"/>
      <c r="AQ245" s="113"/>
      <c r="AR245" s="113"/>
      <c r="AS245" s="113"/>
      <c r="AT245" s="113"/>
      <c r="AU245" s="113"/>
      <c r="AV245" s="113"/>
      <c r="AW245" s="113"/>
      <c r="AX245" s="113"/>
      <c r="AY245" s="113"/>
      <c r="AZ245" s="113"/>
      <c r="BA245" s="113"/>
      <c r="BB245" s="113"/>
      <c r="BC245" s="113"/>
      <c r="BD245" s="113"/>
      <c r="BE245" s="113"/>
      <c r="BF245" s="113"/>
      <c r="BG245" s="113"/>
      <c r="BH245" s="113"/>
      <c r="BI245" s="113"/>
      <c r="BJ245" s="113"/>
      <c r="BK245" s="113"/>
      <c r="BL245" s="113"/>
      <c r="BM245" s="113"/>
      <c r="BN245" s="113"/>
      <c r="BO245" s="113"/>
      <c r="BP245" s="113"/>
      <c r="BQ245" s="113"/>
      <c r="BR245" s="113"/>
      <c r="BS245" s="113"/>
      <c r="BT245" s="113"/>
      <c r="BU245" s="113"/>
      <c r="BV245" s="113"/>
      <c r="BW245" s="113"/>
      <c r="BX245" s="113"/>
      <c r="BY245" s="113"/>
      <c r="BZ245" s="113"/>
      <c r="CA245" s="113"/>
      <c r="CB245" s="113"/>
      <c r="CC245" s="113"/>
      <c r="CD245" s="113"/>
      <c r="CE245" s="113"/>
      <c r="CF245" s="113"/>
      <c r="CG245" s="113"/>
      <c r="CH245" s="113"/>
      <c r="CI245" s="113"/>
      <c r="CJ245" s="113"/>
      <c r="CK245" s="113"/>
      <c r="CL245" s="113"/>
      <c r="CM245" s="113"/>
      <c r="CN245" s="113"/>
      <c r="CO245" s="113"/>
      <c r="CP245" s="113"/>
      <c r="CQ245" s="113"/>
      <c r="CR245" s="113"/>
      <c r="CS245" s="113"/>
      <c r="CT245" s="113"/>
      <c r="CU245" s="113"/>
      <c r="CV245" s="113"/>
      <c r="CW245" s="113"/>
      <c r="CX245" s="113"/>
      <c r="CY245" s="113"/>
      <c r="CZ245" s="113"/>
      <c r="DA245" s="113"/>
      <c r="DB245" s="113"/>
      <c r="DC245" s="113"/>
      <c r="DD245" s="113"/>
      <c r="DE245" s="113"/>
      <c r="DF245" s="113"/>
      <c r="DG245" s="113"/>
      <c r="DH245" s="113"/>
      <c r="DI245" s="113"/>
      <c r="DJ245" s="113"/>
      <c r="DK245" s="113"/>
      <c r="DL245" s="113"/>
      <c r="DM245" s="113"/>
      <c r="DN245" s="113"/>
      <c r="DO245" s="113"/>
      <c r="DP245" s="113"/>
      <c r="DQ245" s="113"/>
      <c r="DR245" s="113"/>
      <c r="DS245" s="113"/>
      <c r="DT245" s="113"/>
      <c r="DU245" s="113"/>
      <c r="DV245" s="113"/>
      <c r="DW245" s="113"/>
      <c r="DX245" s="113"/>
      <c r="DY245" s="113"/>
      <c r="DZ245" s="113"/>
      <c r="EA245" s="113"/>
      <c r="EB245" s="113"/>
      <c r="EC245" s="113"/>
      <c r="ED245" s="113"/>
      <c r="EE245" s="113"/>
      <c r="EF245" s="113"/>
      <c r="EG245" s="113"/>
      <c r="EH245" s="113"/>
      <c r="EI245" s="113"/>
      <c r="EJ245" s="113"/>
      <c r="EK245" s="113"/>
      <c r="EL245" s="113"/>
      <c r="EM245" s="113"/>
      <c r="EN245" s="113"/>
      <c r="EO245" s="113"/>
      <c r="EP245" s="113"/>
      <c r="EQ245" s="113"/>
      <c r="ER245" s="113"/>
      <c r="ES245" s="113"/>
      <c r="ET245" s="113"/>
      <c r="EU245" s="113"/>
      <c r="EV245" s="113"/>
      <c r="EW245" s="113"/>
      <c r="EX245" s="113"/>
      <c r="EY245" s="113"/>
      <c r="EZ245" s="113"/>
      <c r="FA245" s="113"/>
      <c r="FB245" s="113"/>
      <c r="FC245" s="113"/>
      <c r="FD245" s="113"/>
      <c r="FE245" s="113"/>
      <c r="FF245" s="113"/>
      <c r="FG245" s="113"/>
      <c r="FH245" s="113"/>
      <c r="FI245" s="113"/>
    </row>
    <row r="246" spans="23:165" s="93" customFormat="1" ht="15">
      <c r="W246" s="113"/>
      <c r="X246" s="113"/>
      <c r="Y246" s="113"/>
      <c r="Z246" s="113"/>
      <c r="AA246" s="113"/>
      <c r="AB246" s="113"/>
      <c r="AC246" s="113"/>
      <c r="AD246" s="113"/>
      <c r="AE246" s="113"/>
      <c r="AF246" s="113"/>
      <c r="AG246" s="113"/>
      <c r="AH246" s="113"/>
      <c r="AI246" s="113"/>
      <c r="AJ246" s="113"/>
      <c r="AK246" s="113"/>
      <c r="AL246" s="113"/>
      <c r="AM246" s="113"/>
      <c r="AN246" s="113"/>
      <c r="AO246" s="113"/>
      <c r="AP246" s="113"/>
      <c r="AQ246" s="113"/>
      <c r="AR246" s="113"/>
      <c r="AS246" s="113"/>
      <c r="AT246" s="113"/>
      <c r="AU246" s="113"/>
      <c r="AV246" s="113"/>
      <c r="AW246" s="113"/>
      <c r="AX246" s="113"/>
      <c r="AY246" s="113"/>
      <c r="AZ246" s="113"/>
      <c r="BA246" s="113"/>
      <c r="BB246" s="113"/>
      <c r="BC246" s="113"/>
      <c r="BD246" s="113"/>
      <c r="BE246" s="113"/>
      <c r="BF246" s="113"/>
      <c r="BG246" s="113"/>
      <c r="BH246" s="113"/>
      <c r="BI246" s="113"/>
      <c r="BJ246" s="113"/>
      <c r="BK246" s="113"/>
      <c r="BL246" s="113"/>
      <c r="BM246" s="113"/>
      <c r="BN246" s="113"/>
      <c r="BO246" s="113"/>
      <c r="BP246" s="113"/>
      <c r="BQ246" s="113"/>
      <c r="BR246" s="113"/>
      <c r="BS246" s="113"/>
      <c r="BT246" s="113"/>
      <c r="BU246" s="113"/>
      <c r="BV246" s="113"/>
      <c r="BW246" s="113"/>
      <c r="BX246" s="113"/>
      <c r="BY246" s="113"/>
      <c r="BZ246" s="113"/>
      <c r="CA246" s="113"/>
      <c r="CB246" s="113"/>
      <c r="CC246" s="113"/>
      <c r="CD246" s="113"/>
      <c r="CE246" s="113"/>
      <c r="CF246" s="113"/>
      <c r="CG246" s="113"/>
      <c r="CH246" s="113"/>
      <c r="CI246" s="113"/>
      <c r="CJ246" s="113"/>
      <c r="CK246" s="113"/>
      <c r="CL246" s="113"/>
      <c r="CM246" s="113"/>
      <c r="CN246" s="113"/>
      <c r="CO246" s="113"/>
      <c r="CP246" s="113"/>
      <c r="CQ246" s="113"/>
      <c r="CR246" s="113"/>
      <c r="CS246" s="113"/>
      <c r="CT246" s="113"/>
      <c r="CU246" s="113"/>
      <c r="CV246" s="113"/>
      <c r="CW246" s="113"/>
      <c r="CX246" s="113"/>
      <c r="CY246" s="113"/>
      <c r="CZ246" s="113"/>
      <c r="DA246" s="113"/>
      <c r="DB246" s="113"/>
      <c r="DC246" s="113"/>
      <c r="DD246" s="113"/>
      <c r="DE246" s="113"/>
      <c r="DF246" s="113"/>
      <c r="DG246" s="113"/>
      <c r="DH246" s="113"/>
      <c r="DI246" s="113"/>
      <c r="DJ246" s="113"/>
      <c r="DK246" s="113"/>
      <c r="DL246" s="113"/>
      <c r="DM246" s="113"/>
      <c r="DN246" s="113"/>
      <c r="DO246" s="113"/>
      <c r="DP246" s="113"/>
      <c r="DQ246" s="113"/>
      <c r="DR246" s="113"/>
      <c r="DS246" s="113"/>
      <c r="DT246" s="113"/>
      <c r="DU246" s="113"/>
      <c r="DV246" s="113"/>
      <c r="DW246" s="113"/>
      <c r="DX246" s="113"/>
      <c r="DY246" s="113"/>
      <c r="DZ246" s="113"/>
      <c r="EA246" s="113"/>
      <c r="EB246" s="113"/>
      <c r="EC246" s="113"/>
      <c r="ED246" s="113"/>
      <c r="EE246" s="113"/>
      <c r="EF246" s="113"/>
      <c r="EG246" s="113"/>
      <c r="EH246" s="113"/>
      <c r="EI246" s="113"/>
      <c r="EJ246" s="113"/>
      <c r="EK246" s="113"/>
      <c r="EL246" s="113"/>
      <c r="EM246" s="113"/>
      <c r="EN246" s="113"/>
      <c r="EO246" s="113"/>
      <c r="EP246" s="113"/>
      <c r="EQ246" s="113"/>
      <c r="ER246" s="113"/>
      <c r="ES246" s="113"/>
      <c r="ET246" s="113"/>
      <c r="EU246" s="113"/>
      <c r="EV246" s="113"/>
      <c r="EW246" s="113"/>
      <c r="EX246" s="113"/>
      <c r="EY246" s="113"/>
      <c r="EZ246" s="113"/>
      <c r="FA246" s="113"/>
      <c r="FB246" s="113"/>
      <c r="FC246" s="113"/>
      <c r="FD246" s="113"/>
      <c r="FE246" s="113"/>
      <c r="FF246" s="113"/>
      <c r="FG246" s="113"/>
      <c r="FH246" s="113"/>
      <c r="FI246" s="113"/>
    </row>
    <row r="247" spans="23:165" s="93" customFormat="1" ht="15">
      <c r="W247" s="113"/>
      <c r="X247" s="113"/>
      <c r="Y247" s="113"/>
      <c r="Z247" s="113"/>
      <c r="AA247" s="113"/>
      <c r="AB247" s="113"/>
      <c r="AC247" s="113"/>
      <c r="AD247" s="113"/>
      <c r="AE247" s="113"/>
      <c r="AF247" s="113"/>
      <c r="AG247" s="113"/>
      <c r="AH247" s="113"/>
      <c r="AI247" s="113"/>
      <c r="AJ247" s="113"/>
      <c r="AK247" s="113"/>
      <c r="AL247" s="113"/>
      <c r="AM247" s="113"/>
      <c r="AN247" s="113"/>
      <c r="AO247" s="113"/>
      <c r="AP247" s="113"/>
      <c r="AQ247" s="113"/>
      <c r="AR247" s="113"/>
      <c r="AS247" s="113"/>
      <c r="AT247" s="113"/>
      <c r="AU247" s="113"/>
      <c r="AV247" s="113"/>
      <c r="AW247" s="113"/>
      <c r="AX247" s="113"/>
      <c r="AY247" s="113"/>
      <c r="AZ247" s="113"/>
      <c r="BA247" s="113"/>
      <c r="BB247" s="113"/>
      <c r="BC247" s="113"/>
      <c r="BD247" s="113"/>
      <c r="BE247" s="113"/>
      <c r="BF247" s="113"/>
      <c r="BG247" s="113"/>
      <c r="BH247" s="113"/>
      <c r="BI247" s="113"/>
      <c r="BJ247" s="113"/>
      <c r="BK247" s="113"/>
      <c r="BL247" s="113"/>
      <c r="BM247" s="113"/>
      <c r="BN247" s="113"/>
      <c r="BO247" s="113"/>
      <c r="BP247" s="113"/>
      <c r="BQ247" s="113"/>
      <c r="BR247" s="113"/>
      <c r="BS247" s="113"/>
      <c r="BT247" s="113"/>
      <c r="BU247" s="113"/>
      <c r="BV247" s="113"/>
      <c r="BW247" s="113"/>
      <c r="BX247" s="113"/>
      <c r="BY247" s="113"/>
      <c r="BZ247" s="113"/>
      <c r="CA247" s="113"/>
      <c r="CB247" s="113"/>
      <c r="CC247" s="113"/>
      <c r="CD247" s="113"/>
      <c r="CE247" s="113"/>
      <c r="CF247" s="113"/>
      <c r="CG247" s="113"/>
      <c r="CH247" s="113"/>
      <c r="CI247" s="113"/>
      <c r="CJ247" s="113"/>
      <c r="CK247" s="113"/>
      <c r="CL247" s="113"/>
      <c r="CM247" s="113"/>
      <c r="CN247" s="113"/>
      <c r="CO247" s="113"/>
      <c r="CP247" s="113"/>
      <c r="CQ247" s="113"/>
      <c r="CR247" s="113"/>
      <c r="CS247" s="113"/>
      <c r="CT247" s="113"/>
      <c r="CU247" s="113"/>
      <c r="CV247" s="113"/>
      <c r="CW247" s="113"/>
      <c r="CX247" s="113"/>
      <c r="CY247" s="113"/>
      <c r="CZ247" s="113"/>
      <c r="DA247" s="113"/>
      <c r="DB247" s="113"/>
      <c r="DC247" s="113"/>
      <c r="DD247" s="113"/>
      <c r="DE247" s="113"/>
      <c r="DF247" s="113"/>
      <c r="DG247" s="113"/>
      <c r="DH247" s="113"/>
      <c r="DI247" s="113"/>
      <c r="DJ247" s="113"/>
      <c r="DK247" s="113"/>
      <c r="DL247" s="113"/>
      <c r="DM247" s="113"/>
      <c r="DN247" s="113"/>
      <c r="DO247" s="113"/>
      <c r="DP247" s="113"/>
      <c r="DQ247" s="113"/>
      <c r="DR247" s="113"/>
      <c r="DS247" s="113"/>
      <c r="DT247" s="113"/>
      <c r="DU247" s="113"/>
      <c r="DV247" s="113"/>
      <c r="DW247" s="113"/>
      <c r="DX247" s="113"/>
      <c r="DY247" s="113"/>
      <c r="DZ247" s="113"/>
      <c r="EA247" s="113"/>
      <c r="EB247" s="113"/>
      <c r="EC247" s="113"/>
      <c r="ED247" s="113"/>
      <c r="EE247" s="113"/>
      <c r="EF247" s="113"/>
      <c r="EG247" s="113"/>
      <c r="EH247" s="113"/>
      <c r="EI247" s="113"/>
      <c r="EJ247" s="113"/>
      <c r="EK247" s="113"/>
      <c r="EL247" s="113"/>
      <c r="EM247" s="113"/>
      <c r="EN247" s="113"/>
      <c r="EO247" s="113"/>
      <c r="EP247" s="113"/>
      <c r="EQ247" s="113"/>
      <c r="ER247" s="113"/>
      <c r="ES247" s="113"/>
      <c r="ET247" s="113"/>
      <c r="EU247" s="113"/>
      <c r="EV247" s="113"/>
      <c r="EW247" s="113"/>
      <c r="EX247" s="113"/>
      <c r="EY247" s="113"/>
      <c r="EZ247" s="113"/>
      <c r="FA247" s="113"/>
      <c r="FB247" s="113"/>
      <c r="FC247" s="113"/>
      <c r="FD247" s="113"/>
      <c r="FE247" s="113"/>
      <c r="FF247" s="113"/>
      <c r="FG247" s="113"/>
      <c r="FH247" s="113"/>
      <c r="FI247" s="113"/>
    </row>
    <row r="248" spans="23:165" s="93" customFormat="1" ht="15">
      <c r="W248" s="113"/>
      <c r="X248" s="113"/>
      <c r="Y248" s="113"/>
      <c r="Z248" s="113"/>
      <c r="AA248" s="113"/>
      <c r="AB248" s="113"/>
      <c r="AC248" s="113"/>
      <c r="AD248" s="113"/>
      <c r="AE248" s="113"/>
      <c r="AF248" s="113"/>
      <c r="AG248" s="113"/>
      <c r="AH248" s="113"/>
      <c r="AI248" s="113"/>
      <c r="AJ248" s="113"/>
      <c r="AK248" s="113"/>
      <c r="AL248" s="113"/>
      <c r="AM248" s="113"/>
      <c r="AN248" s="113"/>
      <c r="AO248" s="113"/>
      <c r="AP248" s="113"/>
      <c r="AQ248" s="113"/>
      <c r="AR248" s="113"/>
      <c r="AS248" s="113"/>
      <c r="AT248" s="113"/>
      <c r="AU248" s="113"/>
      <c r="AV248" s="113"/>
      <c r="AW248" s="113"/>
      <c r="AX248" s="113"/>
      <c r="AY248" s="113"/>
      <c r="AZ248" s="113"/>
      <c r="BA248" s="113"/>
      <c r="BB248" s="113"/>
      <c r="BC248" s="113"/>
      <c r="BD248" s="113"/>
      <c r="BE248" s="113"/>
      <c r="BF248" s="113"/>
      <c r="BG248" s="113"/>
      <c r="BH248" s="113"/>
      <c r="BI248" s="113"/>
      <c r="BJ248" s="113"/>
      <c r="BK248" s="113"/>
      <c r="BL248" s="113"/>
      <c r="BM248" s="113"/>
      <c r="BN248" s="113"/>
      <c r="BO248" s="113"/>
      <c r="BP248" s="113"/>
      <c r="BQ248" s="113"/>
      <c r="BR248" s="113"/>
      <c r="BS248" s="113"/>
      <c r="BT248" s="113"/>
      <c r="BU248" s="113"/>
      <c r="BV248" s="113"/>
      <c r="BW248" s="113"/>
      <c r="BX248" s="113"/>
      <c r="BY248" s="113"/>
      <c r="BZ248" s="113"/>
      <c r="CA248" s="113"/>
      <c r="CB248" s="113"/>
      <c r="CC248" s="113"/>
      <c r="CD248" s="113"/>
      <c r="CE248" s="113"/>
      <c r="CF248" s="113"/>
      <c r="CG248" s="113"/>
      <c r="CH248" s="113"/>
      <c r="CI248" s="113"/>
      <c r="CJ248" s="113"/>
      <c r="CK248" s="113"/>
      <c r="CL248" s="113"/>
      <c r="CM248" s="113"/>
      <c r="CN248" s="113"/>
      <c r="CO248" s="113"/>
      <c r="CP248" s="113"/>
      <c r="CQ248" s="113"/>
      <c r="CR248" s="113"/>
      <c r="CS248" s="113"/>
      <c r="CT248" s="113"/>
      <c r="CU248" s="113"/>
      <c r="CV248" s="113"/>
      <c r="CW248" s="113"/>
      <c r="CX248" s="113"/>
      <c r="CY248" s="113"/>
      <c r="CZ248" s="113"/>
      <c r="DA248" s="113"/>
      <c r="DB248" s="113"/>
      <c r="DC248" s="113"/>
      <c r="DD248" s="113"/>
      <c r="DE248" s="113"/>
      <c r="DF248" s="113"/>
      <c r="DG248" s="113"/>
      <c r="DH248" s="113"/>
      <c r="DI248" s="113"/>
      <c r="DJ248" s="113"/>
      <c r="DK248" s="113"/>
      <c r="DL248" s="113"/>
      <c r="DM248" s="113"/>
      <c r="DN248" s="113"/>
      <c r="DO248" s="113"/>
      <c r="DP248" s="113"/>
      <c r="DQ248" s="113"/>
      <c r="DR248" s="113"/>
      <c r="DS248" s="113"/>
      <c r="DT248" s="113"/>
      <c r="DU248" s="113"/>
      <c r="DV248" s="113"/>
      <c r="DW248" s="113"/>
      <c r="DX248" s="113"/>
      <c r="DY248" s="113"/>
      <c r="DZ248" s="113"/>
      <c r="EA248" s="113"/>
      <c r="EB248" s="113"/>
      <c r="EC248" s="113"/>
      <c r="ED248" s="113"/>
      <c r="EE248" s="113"/>
      <c r="EF248" s="113"/>
      <c r="EG248" s="113"/>
      <c r="EH248" s="113"/>
      <c r="EI248" s="113"/>
      <c r="EJ248" s="113"/>
      <c r="EK248" s="113"/>
      <c r="EL248" s="113"/>
      <c r="EM248" s="113"/>
      <c r="EN248" s="113"/>
      <c r="EO248" s="113"/>
      <c r="EP248" s="113"/>
      <c r="EQ248" s="113"/>
      <c r="ER248" s="113"/>
      <c r="ES248" s="113"/>
      <c r="ET248" s="113"/>
      <c r="EU248" s="113"/>
      <c r="EV248" s="113"/>
      <c r="EW248" s="113"/>
      <c r="EX248" s="113"/>
      <c r="EY248" s="113"/>
      <c r="EZ248" s="113"/>
      <c r="FA248" s="113"/>
      <c r="FB248" s="113"/>
      <c r="FC248" s="113"/>
      <c r="FD248" s="113"/>
      <c r="FE248" s="113"/>
      <c r="FF248" s="113"/>
      <c r="FG248" s="113"/>
      <c r="FH248" s="113"/>
      <c r="FI248" s="113"/>
    </row>
    <row r="249" spans="23:165" s="93" customFormat="1" ht="15">
      <c r="W249" s="113"/>
      <c r="X249" s="113"/>
      <c r="Y249" s="113"/>
      <c r="Z249" s="113"/>
      <c r="AA249" s="113"/>
      <c r="AB249" s="113"/>
      <c r="AC249" s="113"/>
      <c r="AD249" s="113"/>
      <c r="AE249" s="113"/>
      <c r="AF249" s="113"/>
      <c r="AG249" s="113"/>
      <c r="AH249" s="113"/>
      <c r="AI249" s="113"/>
      <c r="AJ249" s="113"/>
      <c r="AK249" s="113"/>
      <c r="AL249" s="113"/>
      <c r="AM249" s="113"/>
      <c r="AN249" s="113"/>
      <c r="AO249" s="113"/>
      <c r="AP249" s="113"/>
      <c r="AQ249" s="113"/>
      <c r="AR249" s="113"/>
      <c r="AS249" s="113"/>
      <c r="AT249" s="113"/>
      <c r="AU249" s="113"/>
      <c r="AV249" s="113"/>
      <c r="AW249" s="113"/>
      <c r="AX249" s="113"/>
      <c r="AY249" s="113"/>
      <c r="AZ249" s="113"/>
      <c r="BA249" s="113"/>
      <c r="BB249" s="113"/>
      <c r="BC249" s="113"/>
      <c r="BD249" s="113"/>
      <c r="BE249" s="113"/>
      <c r="BF249" s="113"/>
      <c r="BG249" s="113"/>
      <c r="BH249" s="113"/>
      <c r="BI249" s="113"/>
      <c r="BJ249" s="113"/>
      <c r="BK249" s="113"/>
      <c r="BL249" s="113"/>
      <c r="BM249" s="113"/>
      <c r="BN249" s="113"/>
      <c r="BO249" s="113"/>
      <c r="BP249" s="113"/>
      <c r="BQ249" s="113"/>
      <c r="BR249" s="113"/>
      <c r="BS249" s="113"/>
      <c r="BT249" s="113"/>
      <c r="BU249" s="113"/>
      <c r="BV249" s="113"/>
      <c r="BW249" s="113"/>
      <c r="BX249" s="113"/>
      <c r="BY249" s="113"/>
      <c r="BZ249" s="113"/>
      <c r="CA249" s="113"/>
      <c r="CB249" s="113"/>
      <c r="CC249" s="113"/>
      <c r="CD249" s="113"/>
      <c r="CE249" s="113"/>
      <c r="CF249" s="113"/>
      <c r="CG249" s="113"/>
      <c r="CH249" s="113"/>
      <c r="CI249" s="113"/>
      <c r="CJ249" s="113"/>
      <c r="CK249" s="113"/>
      <c r="CL249" s="113"/>
      <c r="CM249" s="113"/>
      <c r="CN249" s="113"/>
      <c r="CO249" s="113"/>
      <c r="CP249" s="113"/>
      <c r="CQ249" s="113"/>
      <c r="CR249" s="113"/>
      <c r="CS249" s="113"/>
      <c r="CT249" s="113"/>
      <c r="CU249" s="113"/>
      <c r="CV249" s="113"/>
      <c r="CW249" s="113"/>
      <c r="CX249" s="113"/>
      <c r="CY249" s="113"/>
      <c r="CZ249" s="113"/>
      <c r="DA249" s="113"/>
      <c r="DB249" s="113"/>
      <c r="DC249" s="113"/>
      <c r="DD249" s="113"/>
      <c r="DE249" s="113"/>
      <c r="DF249" s="113"/>
      <c r="DG249" s="113"/>
      <c r="DH249" s="113"/>
      <c r="DI249" s="113"/>
      <c r="DJ249" s="113"/>
      <c r="DK249" s="113"/>
      <c r="DL249" s="113"/>
      <c r="DM249" s="113"/>
      <c r="DN249" s="113"/>
      <c r="DO249" s="113"/>
      <c r="DP249" s="113"/>
      <c r="DQ249" s="113"/>
      <c r="DR249" s="113"/>
      <c r="DS249" s="113"/>
      <c r="DT249" s="113"/>
      <c r="DU249" s="113"/>
      <c r="DV249" s="113"/>
      <c r="DW249" s="113"/>
      <c r="DX249" s="113"/>
      <c r="DY249" s="113"/>
      <c r="DZ249" s="113"/>
      <c r="EA249" s="113"/>
      <c r="EB249" s="113"/>
      <c r="EC249" s="113"/>
      <c r="ED249" s="113"/>
      <c r="EE249" s="113"/>
      <c r="EF249" s="113"/>
      <c r="EG249" s="113"/>
      <c r="EH249" s="113"/>
      <c r="EI249" s="113"/>
      <c r="EJ249" s="113"/>
      <c r="EK249" s="113"/>
      <c r="EL249" s="113"/>
      <c r="EM249" s="113"/>
      <c r="EN249" s="113"/>
      <c r="EO249" s="113"/>
      <c r="EP249" s="113"/>
      <c r="EQ249" s="113"/>
      <c r="ER249" s="113"/>
      <c r="ES249" s="113"/>
      <c r="ET249" s="113"/>
      <c r="EU249" s="113"/>
      <c r="EV249" s="113"/>
      <c r="EW249" s="113"/>
      <c r="EX249" s="113"/>
      <c r="EY249" s="113"/>
      <c r="EZ249" s="113"/>
      <c r="FA249" s="113"/>
      <c r="FB249" s="113"/>
      <c r="FC249" s="113"/>
      <c r="FD249" s="113"/>
      <c r="FE249" s="113"/>
      <c r="FF249" s="113"/>
      <c r="FG249" s="113"/>
      <c r="FH249" s="113"/>
      <c r="FI249" s="113"/>
    </row>
    <row r="250" spans="23:165" s="93" customFormat="1" ht="15">
      <c r="W250" s="113"/>
      <c r="X250" s="113"/>
      <c r="Y250" s="113"/>
      <c r="Z250" s="113"/>
      <c r="AA250" s="113"/>
      <c r="AB250" s="113"/>
      <c r="AC250" s="113"/>
      <c r="AD250" s="113"/>
      <c r="AE250" s="113"/>
      <c r="AF250" s="113"/>
      <c r="AG250" s="113"/>
      <c r="AH250" s="113"/>
      <c r="AI250" s="113"/>
      <c r="AJ250" s="113"/>
      <c r="AK250" s="113"/>
      <c r="AL250" s="113"/>
      <c r="AM250" s="113"/>
      <c r="AN250" s="113"/>
      <c r="AO250" s="113"/>
      <c r="AP250" s="113"/>
      <c r="AQ250" s="113"/>
      <c r="AR250" s="113"/>
      <c r="AS250" s="113"/>
      <c r="AT250" s="113"/>
      <c r="AU250" s="113"/>
      <c r="AV250" s="113"/>
      <c r="AW250" s="113"/>
      <c r="AX250" s="113"/>
      <c r="AY250" s="113"/>
      <c r="AZ250" s="113"/>
      <c r="BA250" s="113"/>
      <c r="BB250" s="113"/>
      <c r="BC250" s="113"/>
      <c r="BD250" s="113"/>
      <c r="BE250" s="113"/>
      <c r="BF250" s="113"/>
      <c r="BG250" s="113"/>
      <c r="BH250" s="113"/>
      <c r="BI250" s="113"/>
      <c r="BJ250" s="113"/>
      <c r="BK250" s="113"/>
      <c r="BL250" s="113"/>
      <c r="BM250" s="113"/>
      <c r="BN250" s="113"/>
      <c r="BO250" s="113"/>
      <c r="BP250" s="113"/>
      <c r="BQ250" s="113"/>
      <c r="BR250" s="113"/>
      <c r="BS250" s="113"/>
      <c r="BT250" s="113"/>
      <c r="BU250" s="113"/>
      <c r="BV250" s="113"/>
      <c r="BW250" s="113"/>
      <c r="BX250" s="113"/>
      <c r="BY250" s="113"/>
      <c r="BZ250" s="113"/>
      <c r="CA250" s="113"/>
      <c r="CB250" s="113"/>
      <c r="CC250" s="113"/>
      <c r="CD250" s="113"/>
      <c r="CE250" s="113"/>
      <c r="CF250" s="113"/>
      <c r="CG250" s="113"/>
      <c r="CH250" s="113"/>
      <c r="CI250" s="113"/>
      <c r="CJ250" s="113"/>
      <c r="CK250" s="113"/>
      <c r="CL250" s="113"/>
      <c r="CM250" s="113"/>
      <c r="CN250" s="113"/>
      <c r="CO250" s="113"/>
      <c r="CP250" s="113"/>
      <c r="CQ250" s="113"/>
      <c r="CR250" s="113"/>
      <c r="CS250" s="113"/>
      <c r="CT250" s="113"/>
      <c r="CU250" s="113"/>
      <c r="CV250" s="113"/>
      <c r="CW250" s="113"/>
      <c r="CX250" s="113"/>
      <c r="CY250" s="113"/>
      <c r="CZ250" s="113"/>
      <c r="DA250" s="113"/>
      <c r="DB250" s="113"/>
      <c r="DC250" s="113"/>
      <c r="DD250" s="113"/>
      <c r="DE250" s="113"/>
      <c r="DF250" s="113"/>
      <c r="DG250" s="113"/>
      <c r="DH250" s="113"/>
      <c r="DI250" s="113"/>
      <c r="DJ250" s="113"/>
      <c r="DK250" s="113"/>
      <c r="DL250" s="113"/>
      <c r="DM250" s="113"/>
      <c r="DN250" s="113"/>
      <c r="DO250" s="113"/>
      <c r="DP250" s="113"/>
      <c r="DQ250" s="113"/>
      <c r="DR250" s="113"/>
      <c r="DS250" s="113"/>
      <c r="DT250" s="113"/>
      <c r="DU250" s="113"/>
      <c r="DV250" s="113"/>
      <c r="DW250" s="113"/>
      <c r="DX250" s="113"/>
      <c r="DY250" s="113"/>
      <c r="DZ250" s="113"/>
      <c r="EA250" s="113"/>
      <c r="EB250" s="113"/>
      <c r="EC250" s="113"/>
      <c r="ED250" s="113"/>
      <c r="EE250" s="113"/>
      <c r="EF250" s="113"/>
      <c r="EG250" s="113"/>
      <c r="EH250" s="113"/>
      <c r="EI250" s="113"/>
      <c r="EJ250" s="113"/>
      <c r="EK250" s="113"/>
      <c r="EL250" s="113"/>
      <c r="EM250" s="113"/>
      <c r="EN250" s="113"/>
      <c r="EO250" s="113"/>
      <c r="EP250" s="113"/>
      <c r="EQ250" s="113"/>
      <c r="ER250" s="113"/>
      <c r="ES250" s="113"/>
      <c r="ET250" s="113"/>
      <c r="EU250" s="113"/>
      <c r="EV250" s="113"/>
      <c r="EW250" s="113"/>
      <c r="EX250" s="113"/>
      <c r="EY250" s="113"/>
      <c r="EZ250" s="113"/>
      <c r="FA250" s="113"/>
      <c r="FB250" s="113"/>
      <c r="FC250" s="113"/>
      <c r="FD250" s="113"/>
      <c r="FE250" s="113"/>
      <c r="FF250" s="113"/>
      <c r="FG250" s="113"/>
      <c r="FH250" s="113"/>
      <c r="FI250" s="113"/>
    </row>
    <row r="251" spans="23:165" s="93" customFormat="1" ht="15">
      <c r="W251" s="113"/>
      <c r="X251" s="113"/>
      <c r="Y251" s="113"/>
      <c r="Z251" s="113"/>
      <c r="AA251" s="113"/>
      <c r="AB251" s="113"/>
      <c r="AC251" s="113"/>
      <c r="AD251" s="113"/>
      <c r="AE251" s="113"/>
      <c r="AF251" s="113"/>
      <c r="AG251" s="113"/>
      <c r="AH251" s="113"/>
      <c r="AI251" s="113"/>
      <c r="AJ251" s="113"/>
      <c r="AK251" s="113"/>
      <c r="AL251" s="113"/>
      <c r="AM251" s="113"/>
      <c r="AN251" s="113"/>
      <c r="AO251" s="113"/>
      <c r="AP251" s="113"/>
      <c r="AQ251" s="113"/>
      <c r="AR251" s="113"/>
      <c r="AS251" s="113"/>
      <c r="AT251" s="113"/>
      <c r="AU251" s="113"/>
      <c r="AV251" s="113"/>
      <c r="AW251" s="113"/>
      <c r="AX251" s="113"/>
      <c r="AY251" s="113"/>
      <c r="AZ251" s="113"/>
      <c r="BA251" s="113"/>
      <c r="BB251" s="113"/>
      <c r="BC251" s="113"/>
      <c r="BD251" s="113"/>
      <c r="BE251" s="113"/>
      <c r="BF251" s="113"/>
      <c r="BG251" s="113"/>
      <c r="BH251" s="113"/>
      <c r="BI251" s="113"/>
      <c r="BJ251" s="113"/>
      <c r="BK251" s="113"/>
      <c r="BL251" s="113"/>
      <c r="BM251" s="113"/>
      <c r="BN251" s="113"/>
      <c r="BO251" s="113"/>
      <c r="BP251" s="113"/>
      <c r="BQ251" s="113"/>
      <c r="BR251" s="113"/>
      <c r="BS251" s="113"/>
      <c r="BT251" s="113"/>
      <c r="BU251" s="113"/>
      <c r="BV251" s="113"/>
      <c r="BW251" s="113"/>
      <c r="BX251" s="113"/>
      <c r="BY251" s="113"/>
      <c r="BZ251" s="113"/>
      <c r="CA251" s="113"/>
      <c r="CB251" s="113"/>
      <c r="CC251" s="113"/>
      <c r="CD251" s="113"/>
      <c r="CE251" s="113"/>
      <c r="CF251" s="113"/>
      <c r="CG251" s="113"/>
      <c r="CH251" s="113"/>
      <c r="CI251" s="113"/>
      <c r="CJ251" s="113"/>
      <c r="CK251" s="113"/>
      <c r="CL251" s="113"/>
      <c r="CM251" s="113"/>
      <c r="CN251" s="113"/>
      <c r="CO251" s="113"/>
      <c r="CP251" s="113"/>
      <c r="CQ251" s="113"/>
      <c r="CR251" s="113"/>
      <c r="CS251" s="113"/>
      <c r="CT251" s="113"/>
      <c r="CU251" s="113"/>
      <c r="CV251" s="113"/>
      <c r="CW251" s="113"/>
      <c r="CX251" s="113"/>
      <c r="CY251" s="113"/>
      <c r="CZ251" s="113"/>
      <c r="DA251" s="113"/>
      <c r="DB251" s="113"/>
      <c r="DC251" s="113"/>
      <c r="DD251" s="113"/>
      <c r="DE251" s="113"/>
      <c r="DF251" s="113"/>
      <c r="DG251" s="113"/>
      <c r="DH251" s="113"/>
      <c r="DI251" s="113"/>
      <c r="DJ251" s="113"/>
      <c r="DK251" s="113"/>
      <c r="DL251" s="113"/>
      <c r="DM251" s="113"/>
      <c r="DN251" s="113"/>
      <c r="DO251" s="113"/>
      <c r="DP251" s="113"/>
      <c r="DQ251" s="113"/>
      <c r="DR251" s="113"/>
      <c r="DS251" s="113"/>
      <c r="DT251" s="113"/>
      <c r="DU251" s="113"/>
      <c r="DV251" s="113"/>
      <c r="DW251" s="113"/>
      <c r="DX251" s="113"/>
      <c r="DY251" s="113"/>
      <c r="DZ251" s="113"/>
      <c r="EA251" s="113"/>
      <c r="EB251" s="113"/>
      <c r="EC251" s="113"/>
      <c r="ED251" s="113"/>
      <c r="EE251" s="113"/>
      <c r="EF251" s="113"/>
      <c r="EG251" s="113"/>
      <c r="EH251" s="113"/>
      <c r="EI251" s="113"/>
      <c r="EJ251" s="113"/>
      <c r="EK251" s="113"/>
      <c r="EL251" s="113"/>
      <c r="EM251" s="113"/>
      <c r="EN251" s="113"/>
      <c r="EO251" s="113"/>
      <c r="EP251" s="113"/>
      <c r="EQ251" s="113"/>
      <c r="ER251" s="113"/>
      <c r="ES251" s="113"/>
      <c r="ET251" s="113"/>
      <c r="EU251" s="113"/>
      <c r="EV251" s="113"/>
      <c r="EW251" s="113"/>
      <c r="EX251" s="113"/>
      <c r="EY251" s="113"/>
      <c r="EZ251" s="113"/>
      <c r="FA251" s="113"/>
      <c r="FB251" s="113"/>
      <c r="FC251" s="113"/>
      <c r="FD251" s="113"/>
      <c r="FE251" s="113"/>
      <c r="FF251" s="113"/>
      <c r="FG251" s="113"/>
      <c r="FH251" s="113"/>
      <c r="FI251" s="113"/>
    </row>
    <row r="252" spans="23:165" s="93" customFormat="1" ht="15">
      <c r="W252" s="113"/>
      <c r="X252" s="113"/>
      <c r="Y252" s="113"/>
      <c r="Z252" s="113"/>
      <c r="AA252" s="113"/>
      <c r="AB252" s="113"/>
      <c r="AC252" s="113"/>
      <c r="AD252" s="113"/>
      <c r="AE252" s="113"/>
      <c r="AF252" s="113"/>
      <c r="AG252" s="113"/>
      <c r="AH252" s="113"/>
      <c r="AI252" s="113"/>
      <c r="AJ252" s="113"/>
      <c r="AK252" s="113"/>
      <c r="AL252" s="113"/>
      <c r="AM252" s="113"/>
      <c r="AN252" s="113"/>
      <c r="AO252" s="113"/>
      <c r="AP252" s="113"/>
      <c r="AQ252" s="113"/>
      <c r="AR252" s="113"/>
      <c r="AS252" s="113"/>
      <c r="AT252" s="113"/>
      <c r="AU252" s="113"/>
      <c r="AV252" s="113"/>
      <c r="AW252" s="113"/>
      <c r="AX252" s="113"/>
      <c r="AY252" s="113"/>
      <c r="AZ252" s="113"/>
      <c r="BA252" s="113"/>
      <c r="BB252" s="113"/>
      <c r="BC252" s="113"/>
      <c r="BD252" s="113"/>
      <c r="BE252" s="113"/>
      <c r="BF252" s="113"/>
      <c r="BG252" s="113"/>
      <c r="BH252" s="113"/>
      <c r="BI252" s="113"/>
      <c r="BJ252" s="113"/>
      <c r="BK252" s="113"/>
      <c r="BL252" s="113"/>
      <c r="BM252" s="113"/>
      <c r="BN252" s="113"/>
      <c r="BO252" s="113"/>
      <c r="BP252" s="113"/>
      <c r="BQ252" s="113"/>
      <c r="BR252" s="113"/>
      <c r="BS252" s="113"/>
      <c r="BT252" s="113"/>
      <c r="BU252" s="113"/>
      <c r="BV252" s="113"/>
      <c r="BW252" s="113"/>
      <c r="BX252" s="113"/>
      <c r="BY252" s="113"/>
      <c r="BZ252" s="113"/>
      <c r="CA252" s="113"/>
      <c r="CB252" s="113"/>
      <c r="CC252" s="113"/>
      <c r="CD252" s="113"/>
      <c r="CE252" s="113"/>
      <c r="CF252" s="113"/>
      <c r="CG252" s="113"/>
      <c r="CH252" s="113"/>
      <c r="CI252" s="113"/>
      <c r="CJ252" s="113"/>
      <c r="CK252" s="113"/>
      <c r="CL252" s="113"/>
      <c r="CM252" s="113"/>
      <c r="CN252" s="113"/>
      <c r="CO252" s="113"/>
      <c r="CP252" s="113"/>
      <c r="CQ252" s="113"/>
      <c r="CR252" s="113"/>
      <c r="CS252" s="113"/>
      <c r="CT252" s="113"/>
      <c r="CU252" s="113"/>
      <c r="CV252" s="113"/>
      <c r="CW252" s="113"/>
      <c r="CX252" s="113"/>
      <c r="CY252" s="113"/>
      <c r="CZ252" s="113"/>
      <c r="DA252" s="113"/>
      <c r="DB252" s="113"/>
      <c r="DC252" s="113"/>
      <c r="DD252" s="113"/>
      <c r="DE252" s="113"/>
      <c r="DF252" s="113"/>
      <c r="DG252" s="113"/>
      <c r="DH252" s="113"/>
      <c r="DI252" s="113"/>
      <c r="DJ252" s="113"/>
      <c r="DK252" s="113"/>
      <c r="DL252" s="113"/>
      <c r="DM252" s="113"/>
      <c r="DN252" s="113"/>
      <c r="DO252" s="113"/>
      <c r="DP252" s="113"/>
      <c r="DQ252" s="113"/>
      <c r="DR252" s="113"/>
      <c r="DS252" s="113"/>
      <c r="DT252" s="113"/>
      <c r="DU252" s="113"/>
      <c r="DV252" s="113"/>
      <c r="DW252" s="113"/>
      <c r="DX252" s="113"/>
      <c r="DY252" s="113"/>
      <c r="DZ252" s="113"/>
      <c r="EA252" s="113"/>
      <c r="EB252" s="113"/>
      <c r="EC252" s="113"/>
      <c r="ED252" s="113"/>
      <c r="EE252" s="113"/>
      <c r="EF252" s="113"/>
      <c r="EG252" s="113"/>
      <c r="EH252" s="113"/>
      <c r="EI252" s="113"/>
      <c r="EJ252" s="113"/>
      <c r="EK252" s="113"/>
      <c r="EL252" s="113"/>
      <c r="EM252" s="113"/>
      <c r="EN252" s="113"/>
      <c r="EO252" s="113"/>
      <c r="EP252" s="113"/>
      <c r="EQ252" s="113"/>
      <c r="ER252" s="113"/>
      <c r="ES252" s="113"/>
      <c r="ET252" s="113"/>
      <c r="EU252" s="113"/>
      <c r="EV252" s="113"/>
      <c r="EW252" s="113"/>
      <c r="EX252" s="113"/>
      <c r="EY252" s="113"/>
      <c r="EZ252" s="113"/>
      <c r="FA252" s="113"/>
      <c r="FB252" s="113"/>
      <c r="FC252" s="113"/>
      <c r="FD252" s="113"/>
      <c r="FE252" s="113"/>
      <c r="FF252" s="113"/>
      <c r="FG252" s="113"/>
      <c r="FH252" s="113"/>
      <c r="FI252" s="113"/>
    </row>
    <row r="253" spans="23:165" s="93" customFormat="1" ht="15">
      <c r="W253" s="113"/>
      <c r="X253" s="113"/>
      <c r="Y253" s="113"/>
      <c r="Z253" s="113"/>
      <c r="AA253" s="113"/>
      <c r="AB253" s="113"/>
      <c r="AC253" s="113"/>
      <c r="AD253" s="113"/>
      <c r="AE253" s="113"/>
      <c r="AF253" s="113"/>
      <c r="AG253" s="113"/>
      <c r="AH253" s="113"/>
      <c r="AI253" s="113"/>
      <c r="AJ253" s="113"/>
      <c r="AK253" s="113"/>
      <c r="AL253" s="113"/>
      <c r="AM253" s="113"/>
      <c r="AN253" s="113"/>
      <c r="AO253" s="113"/>
      <c r="AP253" s="113"/>
      <c r="AQ253" s="113"/>
      <c r="AR253" s="113"/>
      <c r="AS253" s="113"/>
      <c r="AT253" s="113"/>
      <c r="AU253" s="113"/>
      <c r="AV253" s="113"/>
      <c r="AW253" s="113"/>
      <c r="AX253" s="113"/>
      <c r="AY253" s="113"/>
      <c r="AZ253" s="113"/>
      <c r="BA253" s="113"/>
      <c r="BB253" s="113"/>
      <c r="BC253" s="113"/>
      <c r="BD253" s="113"/>
      <c r="BE253" s="113"/>
      <c r="BF253" s="113"/>
      <c r="BG253" s="113"/>
      <c r="BH253" s="113"/>
      <c r="BI253" s="113"/>
      <c r="BJ253" s="113"/>
      <c r="BK253" s="113"/>
      <c r="BL253" s="113"/>
      <c r="BM253" s="113"/>
      <c r="BN253" s="113"/>
      <c r="BO253" s="113"/>
      <c r="BP253" s="113"/>
      <c r="BQ253" s="113"/>
      <c r="BR253" s="113"/>
      <c r="BS253" s="113"/>
      <c r="BT253" s="113"/>
      <c r="BU253" s="113"/>
      <c r="BV253" s="113"/>
      <c r="BW253" s="113"/>
      <c r="BX253" s="113"/>
      <c r="BY253" s="113"/>
      <c r="BZ253" s="113"/>
      <c r="CA253" s="113"/>
      <c r="CB253" s="113"/>
      <c r="CC253" s="113"/>
      <c r="CD253" s="113"/>
      <c r="CE253" s="113"/>
      <c r="CF253" s="113"/>
      <c r="CG253" s="113"/>
      <c r="CH253" s="113"/>
      <c r="CI253" s="113"/>
      <c r="CJ253" s="113"/>
      <c r="CK253" s="113"/>
      <c r="CL253" s="113"/>
      <c r="CM253" s="113"/>
      <c r="CN253" s="113"/>
      <c r="CO253" s="113"/>
      <c r="CP253" s="113"/>
      <c r="CQ253" s="113"/>
      <c r="CR253" s="113"/>
      <c r="CS253" s="113"/>
      <c r="CT253" s="113"/>
      <c r="CU253" s="113"/>
      <c r="CV253" s="113"/>
      <c r="CW253" s="113"/>
      <c r="CX253" s="113"/>
      <c r="CY253" s="113"/>
      <c r="CZ253" s="113"/>
      <c r="DA253" s="113"/>
      <c r="DB253" s="113"/>
      <c r="DC253" s="113"/>
      <c r="DD253" s="113"/>
      <c r="DE253" s="113"/>
      <c r="DF253" s="113"/>
      <c r="DG253" s="113"/>
      <c r="DH253" s="113"/>
      <c r="DI253" s="113"/>
      <c r="DJ253" s="113"/>
      <c r="DK253" s="113"/>
      <c r="DL253" s="113"/>
      <c r="DM253" s="113"/>
      <c r="DN253" s="113"/>
      <c r="DO253" s="113"/>
      <c r="DP253" s="113"/>
      <c r="DQ253" s="113"/>
      <c r="DR253" s="113"/>
      <c r="DS253" s="113"/>
      <c r="DT253" s="113"/>
      <c r="DU253" s="113"/>
      <c r="DV253" s="113"/>
      <c r="DW253" s="113"/>
      <c r="DX253" s="113"/>
      <c r="DY253" s="113"/>
      <c r="DZ253" s="113"/>
      <c r="EA253" s="113"/>
      <c r="EB253" s="113"/>
      <c r="EC253" s="113"/>
      <c r="ED253" s="113"/>
      <c r="EE253" s="113"/>
      <c r="EF253" s="113"/>
      <c r="EG253" s="113"/>
      <c r="EH253" s="113"/>
      <c r="EI253" s="113"/>
      <c r="EJ253" s="113"/>
      <c r="EK253" s="113"/>
      <c r="EL253" s="113"/>
      <c r="EM253" s="113"/>
      <c r="EN253" s="113"/>
      <c r="EO253" s="113"/>
      <c r="EP253" s="113"/>
      <c r="EQ253" s="113"/>
      <c r="ER253" s="113"/>
      <c r="ES253" s="113"/>
      <c r="ET253" s="113"/>
      <c r="EU253" s="113"/>
      <c r="EV253" s="113"/>
      <c r="EW253" s="113"/>
      <c r="EX253" s="113"/>
      <c r="EY253" s="113"/>
      <c r="EZ253" s="113"/>
      <c r="FA253" s="113"/>
      <c r="FB253" s="113"/>
      <c r="FC253" s="113"/>
      <c r="FD253" s="113"/>
      <c r="FE253" s="113"/>
      <c r="FF253" s="113"/>
      <c r="FG253" s="113"/>
      <c r="FH253" s="113"/>
      <c r="FI253" s="113"/>
    </row>
    <row r="254" spans="23:165" s="93" customFormat="1" ht="15">
      <c r="W254" s="113"/>
      <c r="X254" s="113"/>
      <c r="Y254" s="113"/>
      <c r="Z254" s="113"/>
      <c r="AA254" s="113"/>
      <c r="AB254" s="113"/>
      <c r="AC254" s="113"/>
      <c r="AD254" s="113"/>
      <c r="AE254" s="113"/>
      <c r="AF254" s="113"/>
      <c r="AG254" s="113"/>
      <c r="AH254" s="113"/>
      <c r="AI254" s="113"/>
      <c r="AJ254" s="113"/>
      <c r="AK254" s="113"/>
      <c r="AL254" s="113"/>
      <c r="AM254" s="113"/>
      <c r="AN254" s="113"/>
      <c r="AO254" s="113"/>
      <c r="AP254" s="113"/>
      <c r="AQ254" s="113"/>
      <c r="AR254" s="113"/>
      <c r="AS254" s="113"/>
      <c r="AT254" s="113"/>
      <c r="AU254" s="113"/>
      <c r="AV254" s="113"/>
      <c r="AW254" s="113"/>
      <c r="AX254" s="113"/>
      <c r="AY254" s="113"/>
      <c r="AZ254" s="113"/>
      <c r="BA254" s="113"/>
      <c r="BB254" s="113"/>
      <c r="BC254" s="113"/>
      <c r="BD254" s="113"/>
      <c r="BE254" s="113"/>
      <c r="BF254" s="113"/>
      <c r="BG254" s="113"/>
      <c r="BH254" s="113"/>
      <c r="BI254" s="113"/>
      <c r="BJ254" s="113"/>
      <c r="BK254" s="113"/>
      <c r="BL254" s="113"/>
      <c r="BM254" s="113"/>
      <c r="BN254" s="113"/>
      <c r="BO254" s="113"/>
      <c r="BP254" s="113"/>
      <c r="BQ254" s="113"/>
      <c r="BR254" s="113"/>
      <c r="BS254" s="113"/>
      <c r="BT254" s="113"/>
      <c r="BU254" s="113"/>
      <c r="BV254" s="113"/>
      <c r="BW254" s="113"/>
      <c r="BX254" s="113"/>
      <c r="BY254" s="113"/>
      <c r="BZ254" s="113"/>
      <c r="CA254" s="113"/>
      <c r="CB254" s="113"/>
      <c r="CC254" s="113"/>
      <c r="CD254" s="113"/>
      <c r="CE254" s="113"/>
      <c r="CF254" s="113"/>
      <c r="CG254" s="113"/>
      <c r="CH254" s="113"/>
      <c r="CI254" s="113"/>
      <c r="CJ254" s="113"/>
      <c r="CK254" s="113"/>
      <c r="CL254" s="113"/>
      <c r="CM254" s="113"/>
      <c r="CN254" s="113"/>
      <c r="CO254" s="113"/>
      <c r="CP254" s="113"/>
      <c r="CQ254" s="113"/>
      <c r="CR254" s="113"/>
      <c r="CS254" s="113"/>
      <c r="CT254" s="113"/>
      <c r="CU254" s="113"/>
      <c r="CV254" s="113"/>
      <c r="CW254" s="113"/>
      <c r="CX254" s="113"/>
      <c r="CY254" s="113"/>
      <c r="CZ254" s="113"/>
      <c r="DA254" s="113"/>
      <c r="DB254" s="113"/>
      <c r="DC254" s="113"/>
      <c r="DD254" s="113"/>
      <c r="DE254" s="113"/>
      <c r="DF254" s="113"/>
      <c r="DG254" s="113"/>
      <c r="DH254" s="113"/>
      <c r="DI254" s="113"/>
      <c r="DJ254" s="113"/>
      <c r="DK254" s="113"/>
      <c r="DL254" s="113"/>
      <c r="DM254" s="113"/>
      <c r="DN254" s="113"/>
      <c r="DO254" s="113"/>
      <c r="DP254" s="113"/>
      <c r="DQ254" s="113"/>
      <c r="DR254" s="113"/>
      <c r="DS254" s="113"/>
      <c r="DT254" s="113"/>
      <c r="DU254" s="113"/>
      <c r="DV254" s="113"/>
      <c r="DW254" s="113"/>
      <c r="DX254" s="113"/>
      <c r="DY254" s="113"/>
      <c r="DZ254" s="113"/>
      <c r="EA254" s="113"/>
      <c r="EB254" s="113"/>
      <c r="EC254" s="113"/>
      <c r="ED254" s="113"/>
      <c r="EE254" s="113"/>
      <c r="EF254" s="113"/>
      <c r="EG254" s="113"/>
      <c r="EH254" s="113"/>
      <c r="EI254" s="113"/>
      <c r="EJ254" s="113"/>
      <c r="EK254" s="113"/>
      <c r="EL254" s="113"/>
      <c r="EM254" s="113"/>
      <c r="EN254" s="113"/>
      <c r="EO254" s="113"/>
      <c r="EP254" s="113"/>
      <c r="EQ254" s="113"/>
      <c r="ER254" s="113"/>
      <c r="ES254" s="113"/>
      <c r="ET254" s="113"/>
      <c r="EU254" s="113"/>
      <c r="EV254" s="113"/>
      <c r="EW254" s="113"/>
      <c r="EX254" s="113"/>
      <c r="EY254" s="113"/>
      <c r="EZ254" s="113"/>
      <c r="FA254" s="113"/>
      <c r="FB254" s="113"/>
      <c r="FC254" s="113"/>
      <c r="FD254" s="113"/>
      <c r="FE254" s="113"/>
      <c r="FF254" s="113"/>
      <c r="FG254" s="113"/>
      <c r="FH254" s="113"/>
      <c r="FI254" s="113"/>
    </row>
    <row r="255" spans="23:165" s="93" customFormat="1" ht="15">
      <c r="W255" s="113"/>
      <c r="X255" s="113"/>
      <c r="Y255" s="113"/>
      <c r="Z255" s="113"/>
      <c r="AA255" s="113"/>
      <c r="AB255" s="113"/>
      <c r="AC255" s="113"/>
      <c r="AD255" s="113"/>
      <c r="AE255" s="113"/>
      <c r="AF255" s="113"/>
      <c r="AG255" s="113"/>
      <c r="AH255" s="113"/>
      <c r="AI255" s="113"/>
      <c r="AJ255" s="113"/>
      <c r="AK255" s="113"/>
      <c r="AL255" s="113"/>
      <c r="AM255" s="113"/>
      <c r="AN255" s="113"/>
      <c r="AO255" s="113"/>
      <c r="AP255" s="113"/>
      <c r="AQ255" s="113"/>
      <c r="AR255" s="113"/>
      <c r="AS255" s="113"/>
      <c r="AT255" s="113"/>
      <c r="AU255" s="113"/>
      <c r="AV255" s="113"/>
      <c r="AW255" s="113"/>
      <c r="AX255" s="113"/>
      <c r="AY255" s="113"/>
      <c r="AZ255" s="113"/>
      <c r="BA255" s="113"/>
      <c r="BB255" s="113"/>
      <c r="BC255" s="113"/>
      <c r="BD255" s="113"/>
      <c r="BE255" s="113"/>
      <c r="BF255" s="113"/>
      <c r="BG255" s="113"/>
      <c r="BH255" s="113"/>
      <c r="BI255" s="113"/>
      <c r="BJ255" s="113"/>
      <c r="BK255" s="113"/>
      <c r="BL255" s="113"/>
      <c r="BM255" s="113"/>
      <c r="BN255" s="113"/>
      <c r="BO255" s="113"/>
      <c r="BP255" s="113"/>
      <c r="BQ255" s="113"/>
      <c r="BR255" s="113"/>
      <c r="BS255" s="113"/>
      <c r="BT255" s="113"/>
      <c r="BU255" s="113"/>
      <c r="BV255" s="113"/>
      <c r="BW255" s="113"/>
      <c r="BX255" s="113"/>
      <c r="BY255" s="113"/>
      <c r="BZ255" s="113"/>
      <c r="CA255" s="113"/>
      <c r="CB255" s="113"/>
      <c r="CC255" s="113"/>
      <c r="CD255" s="113"/>
      <c r="CE255" s="113"/>
      <c r="CF255" s="113"/>
      <c r="CG255" s="113"/>
      <c r="CH255" s="113"/>
      <c r="CI255" s="113"/>
      <c r="CJ255" s="113"/>
      <c r="CK255" s="113"/>
      <c r="CL255" s="113"/>
      <c r="CM255" s="113"/>
      <c r="CN255" s="113"/>
      <c r="CO255" s="113"/>
      <c r="CP255" s="113"/>
      <c r="CQ255" s="113"/>
      <c r="CR255" s="113"/>
      <c r="CS255" s="113"/>
      <c r="CT255" s="113"/>
      <c r="CU255" s="113"/>
      <c r="CV255" s="113"/>
      <c r="CW255" s="113"/>
      <c r="CX255" s="113"/>
      <c r="CY255" s="113"/>
      <c r="CZ255" s="113"/>
      <c r="DA255" s="113"/>
      <c r="DB255" s="113"/>
      <c r="DC255" s="113"/>
      <c r="DD255" s="113"/>
      <c r="DE255" s="113"/>
      <c r="DF255" s="113"/>
      <c r="DG255" s="113"/>
      <c r="DH255" s="113"/>
      <c r="DI255" s="113"/>
      <c r="DJ255" s="113"/>
      <c r="DK255" s="113"/>
      <c r="DL255" s="113"/>
      <c r="DM255" s="113"/>
      <c r="DN255" s="113"/>
      <c r="DO255" s="113"/>
      <c r="DP255" s="113"/>
      <c r="DQ255" s="113"/>
      <c r="DR255" s="113"/>
      <c r="DS255" s="113"/>
      <c r="DT255" s="113"/>
      <c r="DU255" s="113"/>
      <c r="DV255" s="113"/>
      <c r="DW255" s="113"/>
      <c r="DX255" s="113"/>
      <c r="DY255" s="113"/>
      <c r="DZ255" s="113"/>
      <c r="EA255" s="113"/>
      <c r="EB255" s="113"/>
      <c r="EC255" s="113"/>
      <c r="ED255" s="113"/>
      <c r="EE255" s="113"/>
      <c r="EF255" s="113"/>
      <c r="EG255" s="113"/>
      <c r="EH255" s="113"/>
      <c r="EI255" s="113"/>
      <c r="EJ255" s="113"/>
      <c r="EK255" s="113"/>
      <c r="EL255" s="113"/>
      <c r="EM255" s="113"/>
      <c r="EN255" s="113"/>
      <c r="EO255" s="113"/>
      <c r="EP255" s="113"/>
      <c r="EQ255" s="113"/>
      <c r="ER255" s="113"/>
      <c r="ES255" s="113"/>
      <c r="ET255" s="113"/>
      <c r="EU255" s="113"/>
      <c r="EV255" s="113"/>
      <c r="EW255" s="113"/>
      <c r="EX255" s="113"/>
      <c r="EY255" s="113"/>
      <c r="EZ255" s="113"/>
      <c r="FA255" s="113"/>
      <c r="FB255" s="113"/>
      <c r="FC255" s="113"/>
      <c r="FD255" s="113"/>
      <c r="FE255" s="113"/>
      <c r="FF255" s="113"/>
      <c r="FG255" s="113"/>
      <c r="FH255" s="113"/>
      <c r="FI255" s="113"/>
    </row>
    <row r="256" spans="23:165" s="93" customFormat="1" ht="15">
      <c r="W256" s="113"/>
      <c r="X256" s="113"/>
      <c r="Y256" s="113"/>
      <c r="Z256" s="113"/>
      <c r="AA256" s="113"/>
      <c r="AB256" s="113"/>
      <c r="AC256" s="113"/>
      <c r="AD256" s="113"/>
      <c r="AE256" s="113"/>
      <c r="AF256" s="113"/>
      <c r="AG256" s="113"/>
      <c r="AH256" s="113"/>
      <c r="AI256" s="113"/>
      <c r="AJ256" s="113"/>
      <c r="AK256" s="113"/>
      <c r="AL256" s="113"/>
      <c r="AM256" s="113"/>
      <c r="AN256" s="113"/>
      <c r="AO256" s="113"/>
      <c r="AP256" s="113"/>
      <c r="AQ256" s="113"/>
      <c r="AR256" s="113"/>
      <c r="AS256" s="113"/>
      <c r="AT256" s="113"/>
      <c r="AU256" s="113"/>
      <c r="AV256" s="113"/>
      <c r="AW256" s="113"/>
      <c r="AX256" s="113"/>
      <c r="AY256" s="113"/>
      <c r="AZ256" s="113"/>
      <c r="BA256" s="113"/>
      <c r="BB256" s="113"/>
      <c r="BC256" s="113"/>
      <c r="BD256" s="113"/>
      <c r="BE256" s="113"/>
      <c r="BF256" s="113"/>
      <c r="BG256" s="113"/>
      <c r="BH256" s="113"/>
      <c r="BI256" s="113"/>
      <c r="BJ256" s="113"/>
      <c r="BK256" s="113"/>
      <c r="BL256" s="113"/>
      <c r="BM256" s="113"/>
      <c r="BN256" s="113"/>
      <c r="BO256" s="113"/>
      <c r="BP256" s="113"/>
      <c r="BQ256" s="113"/>
      <c r="BR256" s="113"/>
      <c r="BS256" s="113"/>
      <c r="BT256" s="113"/>
      <c r="BU256" s="113"/>
      <c r="BV256" s="113"/>
      <c r="BW256" s="113"/>
      <c r="BX256" s="113"/>
      <c r="BY256" s="113"/>
      <c r="BZ256" s="113"/>
      <c r="CA256" s="113"/>
      <c r="CB256" s="113"/>
      <c r="CC256" s="113"/>
      <c r="CD256" s="113"/>
      <c r="CE256" s="113"/>
      <c r="CF256" s="113"/>
      <c r="CG256" s="113"/>
      <c r="CH256" s="113"/>
      <c r="CI256" s="113"/>
      <c r="CJ256" s="113"/>
      <c r="CK256" s="113"/>
      <c r="CL256" s="113"/>
      <c r="CM256" s="113"/>
      <c r="CN256" s="113"/>
      <c r="CO256" s="113"/>
      <c r="CP256" s="113"/>
      <c r="CQ256" s="113"/>
      <c r="CR256" s="113"/>
      <c r="CS256" s="113"/>
      <c r="CT256" s="113"/>
      <c r="CU256" s="113"/>
      <c r="CV256" s="113"/>
      <c r="CW256" s="113"/>
      <c r="CX256" s="113"/>
      <c r="CY256" s="113"/>
      <c r="CZ256" s="113"/>
      <c r="DA256" s="113"/>
      <c r="DB256" s="113"/>
      <c r="DC256" s="113"/>
      <c r="DD256" s="113"/>
      <c r="DE256" s="113"/>
      <c r="DF256" s="113"/>
      <c r="DG256" s="113"/>
      <c r="DH256" s="113"/>
      <c r="DI256" s="113"/>
      <c r="DJ256" s="113"/>
      <c r="DK256" s="113"/>
      <c r="DL256" s="113"/>
      <c r="DM256" s="113"/>
      <c r="DN256" s="113"/>
      <c r="DO256" s="113"/>
      <c r="DP256" s="113"/>
      <c r="DQ256" s="113"/>
      <c r="DR256" s="113"/>
      <c r="DS256" s="113"/>
      <c r="DT256" s="113"/>
      <c r="DU256" s="113"/>
      <c r="DV256" s="113"/>
      <c r="DW256" s="113"/>
      <c r="DX256" s="113"/>
      <c r="DY256" s="113"/>
      <c r="DZ256" s="113"/>
      <c r="EA256" s="113"/>
      <c r="EB256" s="113"/>
      <c r="EC256" s="113"/>
      <c r="ED256" s="113"/>
      <c r="EE256" s="113"/>
      <c r="EF256" s="113"/>
      <c r="EG256" s="113"/>
      <c r="EH256" s="113"/>
      <c r="EI256" s="113"/>
      <c r="EJ256" s="113"/>
      <c r="EK256" s="113"/>
      <c r="EL256" s="113"/>
      <c r="EM256" s="113"/>
      <c r="EN256" s="113"/>
      <c r="EO256" s="113"/>
      <c r="EP256" s="113"/>
      <c r="EQ256" s="113"/>
      <c r="ER256" s="113"/>
      <c r="ES256" s="113"/>
      <c r="ET256" s="113"/>
      <c r="EU256" s="113"/>
      <c r="EV256" s="113"/>
      <c r="EW256" s="113"/>
      <c r="EX256" s="113"/>
      <c r="EY256" s="113"/>
      <c r="EZ256" s="113"/>
      <c r="FA256" s="113"/>
      <c r="FB256" s="113"/>
      <c r="FC256" s="113"/>
      <c r="FD256" s="113"/>
      <c r="FE256" s="113"/>
      <c r="FF256" s="113"/>
      <c r="FG256" s="113"/>
      <c r="FH256" s="113"/>
      <c r="FI256" s="113"/>
    </row>
    <row r="257" spans="23:165" s="93" customFormat="1" ht="15">
      <c r="W257" s="113"/>
      <c r="X257" s="113"/>
      <c r="Y257" s="113"/>
      <c r="Z257" s="113"/>
      <c r="AA257" s="113"/>
      <c r="AB257" s="113"/>
      <c r="AC257" s="113"/>
      <c r="AD257" s="113"/>
      <c r="AE257" s="113"/>
      <c r="AF257" s="113"/>
      <c r="AG257" s="113"/>
      <c r="AH257" s="113"/>
      <c r="AI257" s="113"/>
      <c r="AJ257" s="113"/>
      <c r="AK257" s="113"/>
      <c r="AL257" s="113"/>
      <c r="AM257" s="113"/>
      <c r="AN257" s="113"/>
      <c r="AO257" s="113"/>
      <c r="AP257" s="113"/>
      <c r="AQ257" s="113"/>
      <c r="AR257" s="113"/>
      <c r="AS257" s="113"/>
      <c r="AT257" s="113"/>
      <c r="AU257" s="113"/>
      <c r="AV257" s="113"/>
      <c r="AW257" s="113"/>
      <c r="AX257" s="113"/>
      <c r="AY257" s="113"/>
      <c r="AZ257" s="113"/>
      <c r="BA257" s="113"/>
      <c r="BB257" s="113"/>
      <c r="BC257" s="113"/>
      <c r="BD257" s="113"/>
      <c r="BE257" s="113"/>
      <c r="BF257" s="113"/>
      <c r="BG257" s="113"/>
      <c r="BH257" s="113"/>
      <c r="BI257" s="113"/>
      <c r="BJ257" s="113"/>
      <c r="BK257" s="113"/>
      <c r="BL257" s="113"/>
      <c r="BM257" s="113"/>
      <c r="BN257" s="113"/>
      <c r="BO257" s="113"/>
      <c r="BP257" s="113"/>
      <c r="BQ257" s="113"/>
      <c r="BR257" s="113"/>
      <c r="BS257" s="113"/>
      <c r="BT257" s="113"/>
      <c r="BU257" s="113"/>
      <c r="BV257" s="113"/>
      <c r="BW257" s="113"/>
      <c r="BX257" s="113"/>
      <c r="BY257" s="113"/>
      <c r="BZ257" s="113"/>
      <c r="CA257" s="113"/>
      <c r="CB257" s="113"/>
      <c r="CC257" s="113"/>
      <c r="CD257" s="113"/>
      <c r="CE257" s="113"/>
      <c r="CF257" s="113"/>
      <c r="CG257" s="113"/>
      <c r="CH257" s="113"/>
      <c r="CI257" s="113"/>
      <c r="CJ257" s="113"/>
      <c r="CK257" s="113"/>
      <c r="CL257" s="113"/>
      <c r="CM257" s="113"/>
      <c r="CN257" s="113"/>
      <c r="CO257" s="113"/>
      <c r="CP257" s="113"/>
      <c r="CQ257" s="113"/>
      <c r="CR257" s="113"/>
      <c r="CS257" s="113"/>
      <c r="CT257" s="113"/>
      <c r="CU257" s="113"/>
      <c r="CV257" s="113"/>
      <c r="CW257" s="113"/>
      <c r="CX257" s="113"/>
      <c r="CY257" s="113"/>
      <c r="CZ257" s="113"/>
      <c r="DA257" s="113"/>
      <c r="DB257" s="113"/>
      <c r="DC257" s="113"/>
      <c r="DD257" s="113"/>
      <c r="DE257" s="113"/>
      <c r="DF257" s="113"/>
      <c r="DG257" s="113"/>
      <c r="DH257" s="113"/>
      <c r="DI257" s="113"/>
      <c r="DJ257" s="113"/>
      <c r="DK257" s="113"/>
      <c r="DL257" s="113"/>
      <c r="DM257" s="113"/>
      <c r="DN257" s="113"/>
      <c r="DO257" s="113"/>
      <c r="DP257" s="113"/>
      <c r="DQ257" s="113"/>
      <c r="DR257" s="113"/>
      <c r="DS257" s="113"/>
      <c r="DT257" s="113"/>
      <c r="DU257" s="113"/>
      <c r="DV257" s="113"/>
      <c r="DW257" s="113"/>
      <c r="DX257" s="113"/>
      <c r="DY257" s="113"/>
      <c r="DZ257" s="113"/>
      <c r="EA257" s="113"/>
      <c r="EB257" s="113"/>
      <c r="EC257" s="113"/>
      <c r="ED257" s="113"/>
      <c r="EE257" s="113"/>
      <c r="EF257" s="113"/>
      <c r="EG257" s="113"/>
      <c r="EH257" s="113"/>
      <c r="EI257" s="113"/>
      <c r="EJ257" s="113"/>
      <c r="EK257" s="113"/>
      <c r="EL257" s="113"/>
      <c r="EM257" s="113"/>
      <c r="EN257" s="113"/>
      <c r="EO257" s="113"/>
      <c r="EP257" s="113"/>
      <c r="EQ257" s="113"/>
      <c r="ER257" s="113"/>
      <c r="ES257" s="113"/>
      <c r="ET257" s="113"/>
      <c r="EU257" s="113"/>
      <c r="EV257" s="113"/>
      <c r="EW257" s="113"/>
      <c r="EX257" s="113"/>
      <c r="EY257" s="113"/>
      <c r="EZ257" s="113"/>
      <c r="FA257" s="113"/>
      <c r="FB257" s="113"/>
      <c r="FC257" s="113"/>
      <c r="FD257" s="113"/>
      <c r="FE257" s="113"/>
      <c r="FF257" s="113"/>
      <c r="FG257" s="113"/>
      <c r="FH257" s="113"/>
      <c r="FI257" s="113"/>
    </row>
    <row r="258" spans="23:165" s="93" customFormat="1" ht="15">
      <c r="W258" s="113"/>
      <c r="X258" s="113"/>
      <c r="Y258" s="113"/>
      <c r="Z258" s="113"/>
      <c r="AA258" s="113"/>
      <c r="AB258" s="113"/>
      <c r="AC258" s="113"/>
      <c r="AD258" s="113"/>
      <c r="AE258" s="113"/>
      <c r="AF258" s="113"/>
      <c r="AG258" s="113"/>
      <c r="AH258" s="113"/>
      <c r="AI258" s="113"/>
      <c r="AJ258" s="113"/>
      <c r="AK258" s="113"/>
      <c r="AL258" s="113"/>
      <c r="AM258" s="113"/>
      <c r="AN258" s="113"/>
      <c r="AO258" s="113"/>
      <c r="AP258" s="113"/>
      <c r="AQ258" s="113"/>
      <c r="AR258" s="113"/>
      <c r="AS258" s="113"/>
      <c r="AT258" s="113"/>
      <c r="AU258" s="113"/>
      <c r="AV258" s="113"/>
      <c r="AW258" s="113"/>
      <c r="AX258" s="113"/>
      <c r="AY258" s="113"/>
      <c r="AZ258" s="113"/>
      <c r="BA258" s="113"/>
      <c r="BB258" s="113"/>
      <c r="BC258" s="113"/>
      <c r="BD258" s="113"/>
      <c r="BE258" s="113"/>
      <c r="BF258" s="113"/>
      <c r="BG258" s="113"/>
      <c r="BH258" s="113"/>
      <c r="BI258" s="113"/>
      <c r="BJ258" s="113"/>
      <c r="BK258" s="113"/>
      <c r="BL258" s="113"/>
      <c r="BM258" s="113"/>
      <c r="BN258" s="113"/>
      <c r="BO258" s="113"/>
      <c r="BP258" s="113"/>
      <c r="BQ258" s="113"/>
      <c r="BR258" s="113"/>
      <c r="BS258" s="113"/>
      <c r="BT258" s="113"/>
      <c r="BU258" s="113"/>
      <c r="BV258" s="113"/>
      <c r="BW258" s="113"/>
      <c r="BX258" s="113"/>
      <c r="BY258" s="113"/>
      <c r="BZ258" s="113"/>
      <c r="CA258" s="113"/>
      <c r="CB258" s="113"/>
      <c r="CC258" s="113"/>
      <c r="CD258" s="113"/>
      <c r="CE258" s="113"/>
      <c r="CF258" s="113"/>
      <c r="CG258" s="113"/>
      <c r="CH258" s="113"/>
      <c r="CI258" s="113"/>
      <c r="CJ258" s="113"/>
      <c r="CK258" s="113"/>
      <c r="CL258" s="113"/>
      <c r="CM258" s="113"/>
      <c r="CN258" s="113"/>
      <c r="CO258" s="113"/>
      <c r="CP258" s="113"/>
      <c r="CQ258" s="113"/>
      <c r="CR258" s="113"/>
      <c r="CS258" s="113"/>
      <c r="CT258" s="113"/>
      <c r="CU258" s="113"/>
      <c r="CV258" s="113"/>
      <c r="CW258" s="113"/>
      <c r="CX258" s="113"/>
      <c r="CY258" s="113"/>
      <c r="CZ258" s="113"/>
      <c r="DA258" s="113"/>
      <c r="DB258" s="113"/>
      <c r="DC258" s="113"/>
      <c r="DD258" s="113"/>
      <c r="DE258" s="113"/>
      <c r="DF258" s="113"/>
      <c r="DG258" s="113"/>
      <c r="DH258" s="113"/>
      <c r="DI258" s="113"/>
      <c r="DJ258" s="113"/>
      <c r="DK258" s="113"/>
      <c r="DL258" s="113"/>
      <c r="DM258" s="113"/>
      <c r="DN258" s="113"/>
      <c r="DO258" s="113"/>
      <c r="DP258" s="113"/>
      <c r="DQ258" s="113"/>
      <c r="DR258" s="113"/>
      <c r="DS258" s="113"/>
      <c r="DT258" s="113"/>
      <c r="DU258" s="113"/>
      <c r="DV258" s="113"/>
      <c r="DW258" s="113"/>
      <c r="DX258" s="113"/>
      <c r="DY258" s="113"/>
      <c r="DZ258" s="113"/>
      <c r="EA258" s="113"/>
      <c r="EB258" s="113"/>
      <c r="EC258" s="113"/>
      <c r="ED258" s="113"/>
      <c r="EE258" s="113"/>
      <c r="EF258" s="113"/>
      <c r="EG258" s="113"/>
      <c r="EH258" s="113"/>
      <c r="EI258" s="113"/>
      <c r="EJ258" s="113"/>
      <c r="EK258" s="113"/>
      <c r="EL258" s="113"/>
      <c r="EM258" s="113"/>
      <c r="EN258" s="113"/>
      <c r="EO258" s="113"/>
      <c r="EP258" s="113"/>
      <c r="EQ258" s="113"/>
      <c r="ER258" s="113"/>
      <c r="ES258" s="113"/>
      <c r="ET258" s="113"/>
      <c r="EU258" s="113"/>
      <c r="EV258" s="113"/>
      <c r="EW258" s="113"/>
      <c r="EX258" s="113"/>
      <c r="EY258" s="113"/>
      <c r="EZ258" s="113"/>
      <c r="FA258" s="113"/>
      <c r="FB258" s="113"/>
      <c r="FC258" s="113"/>
      <c r="FD258" s="113"/>
      <c r="FE258" s="113"/>
      <c r="FF258" s="113"/>
      <c r="FG258" s="113"/>
      <c r="FH258" s="113"/>
      <c r="FI258" s="113"/>
    </row>
    <row r="259" spans="23:165" s="93" customFormat="1" ht="15">
      <c r="W259" s="113"/>
      <c r="X259" s="113"/>
      <c r="Y259" s="113"/>
      <c r="Z259" s="113"/>
      <c r="AA259" s="113"/>
      <c r="AB259" s="113"/>
      <c r="AC259" s="113"/>
      <c r="AD259" s="113"/>
      <c r="AE259" s="113"/>
      <c r="AF259" s="113"/>
      <c r="AG259" s="113"/>
      <c r="AH259" s="113"/>
      <c r="AI259" s="113"/>
      <c r="AJ259" s="113"/>
      <c r="AK259" s="113"/>
      <c r="AL259" s="113"/>
      <c r="AM259" s="113"/>
      <c r="AN259" s="113"/>
      <c r="AO259" s="113"/>
      <c r="AP259" s="113"/>
      <c r="AQ259" s="113"/>
      <c r="AR259" s="113"/>
      <c r="AS259" s="113"/>
      <c r="AT259" s="113"/>
      <c r="AU259" s="113"/>
      <c r="AV259" s="113"/>
      <c r="AW259" s="113"/>
      <c r="AX259" s="113"/>
      <c r="AY259" s="113"/>
      <c r="AZ259" s="113"/>
      <c r="BA259" s="113"/>
      <c r="BB259" s="113"/>
      <c r="BC259" s="113"/>
      <c r="BD259" s="113"/>
      <c r="BE259" s="113"/>
      <c r="BF259" s="113"/>
      <c r="BG259" s="113"/>
      <c r="BH259" s="113"/>
      <c r="BI259" s="113"/>
      <c r="BJ259" s="113"/>
      <c r="BK259" s="113"/>
      <c r="BL259" s="113"/>
      <c r="BM259" s="113"/>
      <c r="BN259" s="113"/>
      <c r="BO259" s="113"/>
      <c r="BP259" s="113"/>
      <c r="BQ259" s="113"/>
      <c r="BR259" s="113"/>
      <c r="BS259" s="113"/>
      <c r="BT259" s="113"/>
      <c r="BU259" s="113"/>
      <c r="BV259" s="113"/>
      <c r="BW259" s="113"/>
      <c r="BX259" s="113"/>
      <c r="BY259" s="113"/>
      <c r="BZ259" s="113"/>
      <c r="CA259" s="113"/>
      <c r="CB259" s="113"/>
      <c r="CC259" s="113"/>
      <c r="CD259" s="113"/>
      <c r="CE259" s="113"/>
      <c r="CF259" s="113"/>
      <c r="CG259" s="113"/>
      <c r="CH259" s="113"/>
      <c r="CI259" s="113"/>
      <c r="CJ259" s="113"/>
      <c r="CK259" s="113"/>
      <c r="CL259" s="113"/>
      <c r="CM259" s="113"/>
      <c r="CN259" s="113"/>
      <c r="CO259" s="113"/>
      <c r="CP259" s="113"/>
      <c r="CQ259" s="113"/>
      <c r="CR259" s="113"/>
      <c r="CS259" s="113"/>
      <c r="CT259" s="113"/>
      <c r="CU259" s="113"/>
      <c r="CV259" s="113"/>
      <c r="CW259" s="113"/>
      <c r="CX259" s="113"/>
      <c r="CY259" s="113"/>
      <c r="CZ259" s="113"/>
      <c r="DA259" s="113"/>
      <c r="DB259" s="113"/>
      <c r="DC259" s="113"/>
      <c r="DD259" s="113"/>
      <c r="DE259" s="113"/>
      <c r="DF259" s="113"/>
      <c r="DG259" s="113"/>
      <c r="DH259" s="113"/>
      <c r="DI259" s="113"/>
      <c r="DJ259" s="113"/>
      <c r="DK259" s="113"/>
      <c r="DL259" s="113"/>
      <c r="DM259" s="113"/>
      <c r="DN259" s="113"/>
      <c r="DO259" s="113"/>
      <c r="DP259" s="113"/>
      <c r="DQ259" s="113"/>
      <c r="DR259" s="113"/>
      <c r="DS259" s="113"/>
      <c r="DT259" s="113"/>
      <c r="DU259" s="113"/>
      <c r="DV259" s="113"/>
      <c r="DW259" s="113"/>
      <c r="DX259" s="113"/>
      <c r="DY259" s="113"/>
      <c r="DZ259" s="113"/>
      <c r="EA259" s="113"/>
      <c r="EB259" s="113"/>
      <c r="EC259" s="113"/>
      <c r="ED259" s="113"/>
      <c r="EE259" s="113"/>
      <c r="EF259" s="113"/>
      <c r="EG259" s="113"/>
      <c r="EH259" s="113"/>
      <c r="EI259" s="113"/>
      <c r="EJ259" s="113"/>
      <c r="EK259" s="113"/>
      <c r="EL259" s="113"/>
      <c r="EM259" s="113"/>
      <c r="EN259" s="113"/>
      <c r="EO259" s="113"/>
      <c r="EP259" s="113"/>
      <c r="EQ259" s="113"/>
      <c r="ER259" s="113"/>
      <c r="ES259" s="113"/>
      <c r="ET259" s="113"/>
      <c r="EU259" s="113"/>
      <c r="EV259" s="113"/>
      <c r="EW259" s="113"/>
      <c r="EX259" s="113"/>
      <c r="EY259" s="113"/>
      <c r="EZ259" s="113"/>
      <c r="FA259" s="113"/>
      <c r="FB259" s="113"/>
      <c r="FC259" s="113"/>
      <c r="FD259" s="113"/>
      <c r="FE259" s="113"/>
      <c r="FF259" s="113"/>
      <c r="FG259" s="113"/>
      <c r="FH259" s="113"/>
      <c r="FI259" s="113"/>
    </row>
    <row r="260" spans="23:165" s="93" customFormat="1" ht="15">
      <c r="W260" s="113"/>
      <c r="X260" s="113"/>
      <c r="Y260" s="113"/>
      <c r="Z260" s="113"/>
      <c r="AA260" s="113"/>
      <c r="AB260" s="113"/>
      <c r="AC260" s="113"/>
      <c r="AD260" s="113"/>
      <c r="AE260" s="113"/>
      <c r="AF260" s="113"/>
      <c r="AG260" s="113"/>
      <c r="AH260" s="113"/>
      <c r="AI260" s="113"/>
      <c r="AJ260" s="113"/>
      <c r="AK260" s="113"/>
      <c r="AL260" s="113"/>
      <c r="AM260" s="113"/>
      <c r="AN260" s="113"/>
      <c r="AO260" s="113"/>
      <c r="AP260" s="113"/>
      <c r="AQ260" s="113"/>
      <c r="AR260" s="113"/>
      <c r="AS260" s="113"/>
      <c r="AT260" s="113"/>
      <c r="AU260" s="113"/>
      <c r="AV260" s="113"/>
      <c r="AW260" s="113"/>
      <c r="AX260" s="113"/>
      <c r="AY260" s="113"/>
      <c r="AZ260" s="113"/>
      <c r="BA260" s="113"/>
      <c r="BB260" s="113"/>
      <c r="BC260" s="113"/>
      <c r="BD260" s="113"/>
      <c r="BE260" s="113"/>
      <c r="BF260" s="113"/>
      <c r="BG260" s="113"/>
      <c r="BH260" s="113"/>
      <c r="BI260" s="113"/>
      <c r="BJ260" s="113"/>
      <c r="BK260" s="113"/>
      <c r="BL260" s="113"/>
      <c r="BM260" s="113"/>
      <c r="BN260" s="113"/>
      <c r="BO260" s="113"/>
      <c r="BP260" s="113"/>
      <c r="BQ260" s="113"/>
      <c r="BR260" s="113"/>
      <c r="BS260" s="113"/>
      <c r="BT260" s="113"/>
      <c r="BU260" s="113"/>
      <c r="BV260" s="113"/>
      <c r="BW260" s="113"/>
      <c r="BX260" s="113"/>
      <c r="BY260" s="113"/>
      <c r="BZ260" s="113"/>
      <c r="CA260" s="113"/>
      <c r="CB260" s="113"/>
      <c r="CC260" s="113"/>
      <c r="CD260" s="113"/>
      <c r="CE260" s="113"/>
      <c r="CF260" s="113"/>
      <c r="CG260" s="113"/>
      <c r="CH260" s="113"/>
      <c r="CI260" s="113"/>
      <c r="CJ260" s="113"/>
      <c r="CK260" s="113"/>
      <c r="CL260" s="113"/>
      <c r="CM260" s="113"/>
      <c r="CN260" s="113"/>
      <c r="CO260" s="113"/>
      <c r="CP260" s="113"/>
      <c r="CQ260" s="113"/>
      <c r="CR260" s="113"/>
      <c r="CS260" s="113"/>
      <c r="CT260" s="113"/>
      <c r="CU260" s="113"/>
      <c r="CV260" s="113"/>
      <c r="CW260" s="113"/>
      <c r="CX260" s="113"/>
      <c r="CY260" s="113"/>
      <c r="CZ260" s="113"/>
      <c r="DA260" s="113"/>
      <c r="DB260" s="113"/>
      <c r="DC260" s="113"/>
      <c r="DD260" s="113"/>
      <c r="DE260" s="113"/>
      <c r="DF260" s="113"/>
      <c r="DG260" s="113"/>
      <c r="DH260" s="113"/>
      <c r="DI260" s="113"/>
      <c r="DJ260" s="113"/>
      <c r="DK260" s="113"/>
      <c r="DL260" s="113"/>
      <c r="DM260" s="113"/>
      <c r="DN260" s="113"/>
      <c r="DO260" s="113"/>
      <c r="DP260" s="113"/>
      <c r="DQ260" s="113"/>
      <c r="DR260" s="113"/>
      <c r="DS260" s="113"/>
      <c r="DT260" s="113"/>
      <c r="DU260" s="113"/>
      <c r="DV260" s="113"/>
      <c r="DW260" s="113"/>
      <c r="DX260" s="113"/>
      <c r="DY260" s="113"/>
      <c r="DZ260" s="113"/>
      <c r="EA260" s="113"/>
      <c r="EB260" s="113"/>
      <c r="EC260" s="113"/>
      <c r="ED260" s="113"/>
      <c r="EE260" s="113"/>
      <c r="EF260" s="113"/>
      <c r="EG260" s="113"/>
      <c r="EH260" s="113"/>
      <c r="EI260" s="113"/>
      <c r="EJ260" s="113"/>
      <c r="EK260" s="113"/>
      <c r="EL260" s="113"/>
      <c r="EM260" s="113"/>
      <c r="EN260" s="113"/>
      <c r="EO260" s="113"/>
      <c r="EP260" s="113"/>
      <c r="EQ260" s="113"/>
      <c r="ER260" s="113"/>
      <c r="ES260" s="113"/>
      <c r="ET260" s="113"/>
      <c r="EU260" s="113"/>
      <c r="EV260" s="113"/>
      <c r="EW260" s="113"/>
      <c r="EX260" s="113"/>
      <c r="EY260" s="113"/>
      <c r="EZ260" s="113"/>
      <c r="FA260" s="113"/>
      <c r="FB260" s="113"/>
      <c r="FC260" s="113"/>
      <c r="FD260" s="113"/>
      <c r="FE260" s="113"/>
      <c r="FF260" s="113"/>
      <c r="FG260" s="113"/>
      <c r="FH260" s="113"/>
      <c r="FI260" s="113"/>
    </row>
    <row r="261" spans="23:165" s="93" customFormat="1" ht="15">
      <c r="W261" s="113"/>
      <c r="X261" s="113"/>
      <c r="Y261" s="113"/>
      <c r="Z261" s="113"/>
      <c r="AA261" s="113"/>
      <c r="AB261" s="113"/>
      <c r="AC261" s="113"/>
      <c r="AD261" s="113"/>
      <c r="AE261" s="113"/>
      <c r="AF261" s="113"/>
      <c r="AG261" s="113"/>
      <c r="AH261" s="113"/>
      <c r="AI261" s="113"/>
      <c r="AJ261" s="113"/>
      <c r="AK261" s="113"/>
      <c r="AL261" s="113"/>
      <c r="AM261" s="113"/>
      <c r="AN261" s="113"/>
      <c r="AO261" s="113"/>
      <c r="AP261" s="113"/>
      <c r="AQ261" s="113"/>
      <c r="AR261" s="113"/>
      <c r="AS261" s="113"/>
      <c r="AT261" s="113"/>
      <c r="AU261" s="113"/>
      <c r="AV261" s="113"/>
      <c r="AW261" s="113"/>
      <c r="AX261" s="113"/>
      <c r="AY261" s="113"/>
      <c r="AZ261" s="113"/>
      <c r="BA261" s="113"/>
      <c r="BB261" s="113"/>
      <c r="BC261" s="113"/>
      <c r="BD261" s="113"/>
      <c r="BE261" s="113"/>
      <c r="BF261" s="113"/>
      <c r="BG261" s="113"/>
      <c r="BH261" s="113"/>
      <c r="BI261" s="113"/>
      <c r="BJ261" s="113"/>
      <c r="BK261" s="113"/>
      <c r="BL261" s="113"/>
      <c r="BM261" s="113"/>
      <c r="BN261" s="113"/>
      <c r="BO261" s="113"/>
      <c r="BP261" s="113"/>
      <c r="BQ261" s="113"/>
      <c r="BR261" s="113"/>
      <c r="BS261" s="113"/>
      <c r="BT261" s="113"/>
      <c r="BU261" s="113"/>
      <c r="BV261" s="113"/>
      <c r="BW261" s="113"/>
      <c r="BX261" s="113"/>
      <c r="BY261" s="113"/>
      <c r="BZ261" s="113"/>
      <c r="CA261" s="113"/>
      <c r="CB261" s="113"/>
      <c r="CC261" s="113"/>
      <c r="CD261" s="113"/>
      <c r="CE261" s="113"/>
      <c r="CF261" s="113"/>
      <c r="CG261" s="113"/>
      <c r="CH261" s="113"/>
      <c r="CI261" s="113"/>
      <c r="CJ261" s="113"/>
      <c r="CK261" s="113"/>
      <c r="CL261" s="113"/>
      <c r="CM261" s="113"/>
      <c r="CN261" s="113"/>
      <c r="CO261" s="113"/>
      <c r="CP261" s="113"/>
      <c r="CQ261" s="113"/>
      <c r="CR261" s="113"/>
      <c r="CS261" s="113"/>
      <c r="CT261" s="113"/>
      <c r="CU261" s="113"/>
      <c r="CV261" s="113"/>
      <c r="CW261" s="113"/>
      <c r="CX261" s="113"/>
      <c r="CY261" s="113"/>
      <c r="CZ261" s="113"/>
      <c r="DA261" s="113"/>
      <c r="DB261" s="113"/>
      <c r="DC261" s="113"/>
      <c r="DD261" s="113"/>
      <c r="DE261" s="113"/>
      <c r="DF261" s="113"/>
      <c r="DG261" s="113"/>
      <c r="DH261" s="113"/>
      <c r="DI261" s="113"/>
      <c r="DJ261" s="113"/>
      <c r="DK261" s="113"/>
      <c r="DL261" s="113"/>
      <c r="DM261" s="113"/>
      <c r="DN261" s="113"/>
      <c r="DO261" s="113"/>
      <c r="DP261" s="113"/>
      <c r="DQ261" s="113"/>
      <c r="DR261" s="113"/>
      <c r="DS261" s="113"/>
      <c r="DT261" s="113"/>
      <c r="DU261" s="113"/>
      <c r="DV261" s="113"/>
      <c r="DW261" s="113"/>
      <c r="DX261" s="113"/>
      <c r="DY261" s="113"/>
      <c r="DZ261" s="113"/>
      <c r="EA261" s="113"/>
      <c r="EB261" s="113"/>
      <c r="EC261" s="113"/>
      <c r="ED261" s="113"/>
      <c r="EE261" s="113"/>
      <c r="EF261" s="113"/>
      <c r="EG261" s="113"/>
      <c r="EH261" s="113"/>
      <c r="EI261" s="113"/>
      <c r="EJ261" s="113"/>
      <c r="EK261" s="113"/>
      <c r="EL261" s="113"/>
      <c r="EM261" s="113"/>
      <c r="EN261" s="113"/>
      <c r="EO261" s="113"/>
      <c r="EP261" s="113"/>
      <c r="EQ261" s="113"/>
      <c r="ER261" s="113"/>
      <c r="ES261" s="113"/>
      <c r="ET261" s="113"/>
      <c r="EU261" s="113"/>
      <c r="EV261" s="113"/>
      <c r="EW261" s="113"/>
      <c r="EX261" s="113"/>
      <c r="EY261" s="113"/>
      <c r="EZ261" s="113"/>
      <c r="FA261" s="113"/>
      <c r="FB261" s="113"/>
      <c r="FC261" s="113"/>
      <c r="FD261" s="113"/>
      <c r="FE261" s="113"/>
      <c r="FF261" s="113"/>
      <c r="FG261" s="113"/>
      <c r="FH261" s="113"/>
      <c r="FI261" s="113"/>
    </row>
    <row r="262" spans="23:165" s="93" customFormat="1" ht="15">
      <c r="W262" s="113"/>
      <c r="X262" s="113"/>
      <c r="Y262" s="113"/>
      <c r="Z262" s="113"/>
      <c r="AA262" s="113"/>
      <c r="AB262" s="113"/>
      <c r="AC262" s="113"/>
      <c r="AD262" s="113"/>
      <c r="AE262" s="113"/>
      <c r="AF262" s="113"/>
      <c r="AG262" s="113"/>
      <c r="AH262" s="113"/>
      <c r="AI262" s="113"/>
      <c r="AJ262" s="113"/>
      <c r="AK262" s="113"/>
      <c r="AL262" s="113"/>
      <c r="AM262" s="113"/>
      <c r="AN262" s="113"/>
      <c r="AO262" s="113"/>
      <c r="AP262" s="113"/>
      <c r="AQ262" s="113"/>
      <c r="AR262" s="113"/>
      <c r="AS262" s="113"/>
      <c r="AT262" s="113"/>
      <c r="AU262" s="113"/>
      <c r="AV262" s="113"/>
      <c r="AW262" s="113"/>
      <c r="AX262" s="113"/>
      <c r="AY262" s="113"/>
      <c r="AZ262" s="113"/>
      <c r="BA262" s="113"/>
      <c r="BB262" s="113"/>
      <c r="BC262" s="113"/>
      <c r="BD262" s="113"/>
      <c r="BE262" s="113"/>
      <c r="BF262" s="113"/>
      <c r="BG262" s="113"/>
      <c r="BH262" s="113"/>
      <c r="BI262" s="113"/>
      <c r="BJ262" s="113"/>
      <c r="BK262" s="113"/>
      <c r="BL262" s="113"/>
      <c r="BM262" s="113"/>
      <c r="BN262" s="113"/>
      <c r="BO262" s="113"/>
      <c r="BP262" s="113"/>
      <c r="BQ262" s="113"/>
      <c r="BR262" s="113"/>
      <c r="BS262" s="113"/>
      <c r="BT262" s="113"/>
      <c r="BU262" s="113"/>
      <c r="BV262" s="113"/>
      <c r="BW262" s="113"/>
      <c r="BX262" s="113"/>
      <c r="BY262" s="113"/>
      <c r="BZ262" s="113"/>
      <c r="CA262" s="113"/>
      <c r="CB262" s="113"/>
      <c r="CC262" s="113"/>
      <c r="CD262" s="113"/>
      <c r="CE262" s="113"/>
      <c r="CF262" s="113"/>
      <c r="CG262" s="113"/>
      <c r="CH262" s="113"/>
      <c r="CI262" s="113"/>
      <c r="CJ262" s="113"/>
      <c r="CK262" s="113"/>
      <c r="CL262" s="113"/>
      <c r="CM262" s="113"/>
      <c r="CN262" s="113"/>
      <c r="CO262" s="113"/>
      <c r="CP262" s="113"/>
      <c r="CQ262" s="113"/>
      <c r="CR262" s="113"/>
      <c r="CS262" s="113"/>
      <c r="CT262" s="113"/>
      <c r="CU262" s="113"/>
      <c r="CV262" s="113"/>
      <c r="CW262" s="113"/>
      <c r="CX262" s="113"/>
      <c r="CY262" s="113"/>
      <c r="CZ262" s="113"/>
      <c r="DA262" s="113"/>
      <c r="DB262" s="113"/>
      <c r="DC262" s="113"/>
      <c r="DD262" s="113"/>
      <c r="DE262" s="113"/>
      <c r="DF262" s="113"/>
      <c r="DG262" s="113"/>
      <c r="DH262" s="113"/>
      <c r="DI262" s="113"/>
      <c r="DJ262" s="113"/>
      <c r="DK262" s="113"/>
      <c r="DL262" s="113"/>
      <c r="DM262" s="113"/>
      <c r="DN262" s="113"/>
      <c r="DO262" s="113"/>
      <c r="DP262" s="113"/>
      <c r="DQ262" s="113"/>
      <c r="DR262" s="113"/>
      <c r="DS262" s="113"/>
      <c r="DT262" s="113"/>
      <c r="DU262" s="113"/>
      <c r="DV262" s="113"/>
      <c r="DW262" s="113"/>
      <c r="DX262" s="113"/>
      <c r="DY262" s="113"/>
      <c r="DZ262" s="113"/>
      <c r="EA262" s="113"/>
      <c r="EB262" s="113"/>
      <c r="EC262" s="113"/>
      <c r="ED262" s="113"/>
      <c r="EE262" s="113"/>
      <c r="EF262" s="113"/>
      <c r="EG262" s="113"/>
      <c r="EH262" s="113"/>
      <c r="EI262" s="113"/>
      <c r="EJ262" s="113"/>
      <c r="EK262" s="113"/>
      <c r="EL262" s="113"/>
      <c r="EM262" s="113"/>
      <c r="EN262" s="113"/>
      <c r="EO262" s="113"/>
      <c r="EP262" s="113"/>
      <c r="EQ262" s="113"/>
      <c r="ER262" s="113"/>
      <c r="ES262" s="113"/>
      <c r="ET262" s="113"/>
      <c r="EU262" s="113"/>
      <c r="EV262" s="113"/>
      <c r="EW262" s="113"/>
      <c r="EX262" s="113"/>
      <c r="EY262" s="113"/>
      <c r="EZ262" s="113"/>
      <c r="FA262" s="113"/>
      <c r="FB262" s="113"/>
      <c r="FC262" s="113"/>
      <c r="FD262" s="113"/>
      <c r="FE262" s="113"/>
      <c r="FF262" s="113"/>
      <c r="FG262" s="113"/>
      <c r="FH262" s="113"/>
      <c r="FI262" s="113"/>
    </row>
    <row r="263" spans="23:165" s="93" customFormat="1" ht="15">
      <c r="W263" s="113"/>
      <c r="X263" s="113"/>
      <c r="Y263" s="113"/>
      <c r="Z263" s="113"/>
      <c r="AA263" s="113"/>
      <c r="AB263" s="113"/>
      <c r="AC263" s="113"/>
      <c r="AD263" s="113"/>
      <c r="AE263" s="113"/>
      <c r="AF263" s="113"/>
      <c r="AG263" s="113"/>
      <c r="AH263" s="113"/>
      <c r="AI263" s="113"/>
      <c r="AJ263" s="113"/>
      <c r="AK263" s="113"/>
      <c r="AL263" s="113"/>
      <c r="AM263" s="113"/>
      <c r="AN263" s="113"/>
      <c r="AO263" s="113"/>
      <c r="AP263" s="113"/>
      <c r="AQ263" s="113"/>
      <c r="AR263" s="113"/>
      <c r="AS263" s="113"/>
      <c r="AT263" s="113"/>
      <c r="AU263" s="113"/>
      <c r="AV263" s="113"/>
      <c r="AW263" s="113"/>
      <c r="AX263" s="113"/>
      <c r="AY263" s="113"/>
      <c r="AZ263" s="113"/>
      <c r="BA263" s="113"/>
      <c r="BB263" s="113"/>
      <c r="BC263" s="113"/>
      <c r="BD263" s="113"/>
      <c r="BE263" s="113"/>
      <c r="BF263" s="113"/>
      <c r="BG263" s="113"/>
      <c r="BH263" s="113"/>
      <c r="BI263" s="113"/>
      <c r="BJ263" s="113"/>
      <c r="BK263" s="113"/>
      <c r="BL263" s="113"/>
      <c r="BM263" s="113"/>
      <c r="BN263" s="113"/>
      <c r="BO263" s="113"/>
      <c r="BP263" s="113"/>
      <c r="BQ263" s="113"/>
      <c r="BR263" s="113"/>
      <c r="BS263" s="113"/>
      <c r="BT263" s="113"/>
      <c r="BU263" s="113"/>
      <c r="BV263" s="113"/>
      <c r="BW263" s="113"/>
      <c r="BX263" s="113"/>
      <c r="BY263" s="113"/>
      <c r="BZ263" s="113"/>
      <c r="CA263" s="113"/>
      <c r="CB263" s="113"/>
      <c r="CC263" s="113"/>
      <c r="CD263" s="113"/>
      <c r="CE263" s="113"/>
      <c r="CF263" s="113"/>
      <c r="CG263" s="113"/>
      <c r="CH263" s="113"/>
      <c r="CI263" s="113"/>
      <c r="CJ263" s="113"/>
      <c r="CK263" s="113"/>
      <c r="CL263" s="113"/>
      <c r="CM263" s="113"/>
      <c r="CN263" s="113"/>
      <c r="CO263" s="113"/>
      <c r="CP263" s="113"/>
      <c r="CQ263" s="113"/>
      <c r="CR263" s="113"/>
      <c r="CS263" s="113"/>
      <c r="CT263" s="113"/>
      <c r="CU263" s="113"/>
      <c r="CV263" s="113"/>
      <c r="CW263" s="113"/>
      <c r="CX263" s="113"/>
      <c r="CY263" s="113"/>
      <c r="CZ263" s="113"/>
      <c r="DA263" s="113"/>
      <c r="DB263" s="113"/>
      <c r="DC263" s="113"/>
      <c r="DD263" s="113"/>
      <c r="DE263" s="113"/>
      <c r="DF263" s="113"/>
      <c r="DG263" s="113"/>
      <c r="DH263" s="113"/>
      <c r="DI263" s="113"/>
      <c r="DJ263" s="113"/>
      <c r="DK263" s="113"/>
      <c r="DL263" s="113"/>
      <c r="DM263" s="113"/>
      <c r="DN263" s="113"/>
      <c r="DO263" s="113"/>
      <c r="DP263" s="113"/>
      <c r="DQ263" s="113"/>
      <c r="DR263" s="113"/>
      <c r="DS263" s="113"/>
      <c r="DT263" s="113"/>
      <c r="DU263" s="113"/>
      <c r="DV263" s="113"/>
      <c r="DW263" s="113"/>
      <c r="DX263" s="113"/>
      <c r="DY263" s="113"/>
      <c r="DZ263" s="113"/>
      <c r="EA263" s="113"/>
      <c r="EB263" s="113"/>
      <c r="EC263" s="113"/>
      <c r="ED263" s="113"/>
      <c r="EE263" s="113"/>
      <c r="EF263" s="113"/>
      <c r="EG263" s="113"/>
      <c r="EH263" s="113"/>
      <c r="EI263" s="113"/>
      <c r="EJ263" s="113"/>
      <c r="EK263" s="113"/>
      <c r="EL263" s="113"/>
      <c r="EM263" s="113"/>
      <c r="EN263" s="113"/>
      <c r="EO263" s="113"/>
      <c r="EP263" s="113"/>
      <c r="EQ263" s="113"/>
      <c r="ER263" s="113"/>
      <c r="ES263" s="113"/>
      <c r="ET263" s="113"/>
      <c r="EU263" s="113"/>
      <c r="EV263" s="113"/>
      <c r="EW263" s="113"/>
      <c r="EX263" s="113"/>
      <c r="EY263" s="113"/>
      <c r="EZ263" s="113"/>
      <c r="FA263" s="113"/>
      <c r="FB263" s="113"/>
      <c r="FC263" s="113"/>
      <c r="FD263" s="113"/>
      <c r="FE263" s="113"/>
      <c r="FF263" s="113"/>
      <c r="FG263" s="113"/>
      <c r="FH263" s="113"/>
      <c r="FI263" s="113"/>
    </row>
    <row r="264" spans="23:165" s="93" customFormat="1" ht="15">
      <c r="W264" s="113"/>
      <c r="X264" s="113"/>
      <c r="Y264" s="113"/>
      <c r="Z264" s="113"/>
      <c r="AA264" s="113"/>
      <c r="AB264" s="113"/>
      <c r="AC264" s="113"/>
      <c r="AD264" s="113"/>
      <c r="AE264" s="113"/>
      <c r="AF264" s="113"/>
      <c r="AG264" s="113"/>
      <c r="AH264" s="113"/>
      <c r="AI264" s="113"/>
      <c r="AJ264" s="113"/>
      <c r="AK264" s="113"/>
      <c r="AL264" s="113"/>
      <c r="AM264" s="113"/>
      <c r="AN264" s="113"/>
      <c r="AO264" s="113"/>
      <c r="AP264" s="113"/>
      <c r="AQ264" s="113"/>
      <c r="AR264" s="113"/>
      <c r="AS264" s="113"/>
      <c r="AT264" s="113"/>
      <c r="AU264" s="113"/>
      <c r="AV264" s="113"/>
      <c r="AW264" s="113"/>
      <c r="AX264" s="113"/>
      <c r="AY264" s="113"/>
      <c r="AZ264" s="113"/>
      <c r="BA264" s="113"/>
      <c r="BB264" s="113"/>
      <c r="BC264" s="113"/>
      <c r="BD264" s="113"/>
      <c r="BE264" s="113"/>
      <c r="BF264" s="113"/>
      <c r="BG264" s="113"/>
      <c r="BH264" s="113"/>
      <c r="BI264" s="113"/>
      <c r="BJ264" s="113"/>
      <c r="BK264" s="113"/>
      <c r="BL264" s="113"/>
      <c r="BM264" s="113"/>
      <c r="BN264" s="113"/>
      <c r="BO264" s="113"/>
      <c r="BP264" s="113"/>
      <c r="BQ264" s="113"/>
      <c r="BR264" s="113"/>
      <c r="BS264" s="113"/>
      <c r="BT264" s="113"/>
      <c r="BU264" s="113"/>
      <c r="BV264" s="113"/>
      <c r="BW264" s="113"/>
      <c r="BX264" s="113"/>
      <c r="BY264" s="113"/>
      <c r="BZ264" s="113"/>
      <c r="CA264" s="113"/>
      <c r="CB264" s="113"/>
      <c r="CC264" s="113"/>
      <c r="CD264" s="113"/>
      <c r="CE264" s="113"/>
      <c r="CF264" s="113"/>
      <c r="CG264" s="113"/>
      <c r="CH264" s="113"/>
      <c r="CI264" s="113"/>
      <c r="CJ264" s="113"/>
      <c r="CK264" s="113"/>
      <c r="CL264" s="113"/>
      <c r="CM264" s="113"/>
      <c r="CN264" s="113"/>
      <c r="CO264" s="113"/>
      <c r="CP264" s="113"/>
      <c r="CQ264" s="113"/>
      <c r="CR264" s="113"/>
      <c r="CS264" s="113"/>
      <c r="CT264" s="113"/>
      <c r="CU264" s="113"/>
      <c r="CV264" s="113"/>
      <c r="CW264" s="113"/>
      <c r="CX264" s="113"/>
      <c r="CY264" s="113"/>
      <c r="CZ264" s="113"/>
      <c r="DA264" s="113"/>
      <c r="DB264" s="113"/>
      <c r="DC264" s="113"/>
      <c r="DD264" s="113"/>
      <c r="DE264" s="113"/>
      <c r="DF264" s="113"/>
      <c r="DG264" s="113"/>
      <c r="DH264" s="113"/>
      <c r="DI264" s="113"/>
      <c r="DJ264" s="113"/>
      <c r="DK264" s="113"/>
      <c r="DL264" s="113"/>
      <c r="DM264" s="113"/>
      <c r="DN264" s="113"/>
      <c r="DO264" s="113"/>
      <c r="DP264" s="113"/>
      <c r="DQ264" s="113"/>
      <c r="DR264" s="113"/>
      <c r="DS264" s="113"/>
      <c r="DT264" s="113"/>
      <c r="DU264" s="113"/>
      <c r="DV264" s="113"/>
      <c r="DW264" s="113"/>
      <c r="DX264" s="113"/>
      <c r="DY264" s="113"/>
      <c r="DZ264" s="113"/>
      <c r="EA264" s="113"/>
      <c r="EB264" s="113"/>
      <c r="EC264" s="113"/>
      <c r="ED264" s="113"/>
      <c r="EE264" s="113"/>
      <c r="EF264" s="113"/>
      <c r="EG264" s="113"/>
      <c r="EH264" s="113"/>
      <c r="EI264" s="113"/>
      <c r="EJ264" s="113"/>
      <c r="EK264" s="113"/>
      <c r="EL264" s="113"/>
      <c r="EM264" s="113"/>
      <c r="EN264" s="113"/>
      <c r="EO264" s="113"/>
      <c r="EP264" s="113"/>
      <c r="EQ264" s="113"/>
      <c r="ER264" s="113"/>
      <c r="ES264" s="113"/>
      <c r="ET264" s="113"/>
      <c r="EU264" s="113"/>
      <c r="EV264" s="113"/>
      <c r="EW264" s="113"/>
      <c r="EX264" s="113"/>
      <c r="EY264" s="113"/>
      <c r="EZ264" s="113"/>
      <c r="FA264" s="113"/>
      <c r="FB264" s="113"/>
      <c r="FC264" s="113"/>
      <c r="FD264" s="113"/>
      <c r="FE264" s="113"/>
      <c r="FF264" s="113"/>
      <c r="FG264" s="113"/>
      <c r="FH264" s="113"/>
      <c r="FI264" s="113"/>
    </row>
    <row r="265" spans="23:165" s="93" customFormat="1" ht="15">
      <c r="W265" s="113"/>
      <c r="X265" s="113"/>
      <c r="Y265" s="113"/>
      <c r="Z265" s="113"/>
      <c r="AA265" s="113"/>
      <c r="AB265" s="113"/>
      <c r="AC265" s="113"/>
      <c r="AD265" s="113"/>
      <c r="AE265" s="113"/>
      <c r="AF265" s="113"/>
      <c r="AG265" s="113"/>
      <c r="AH265" s="113"/>
      <c r="AI265" s="113"/>
      <c r="AJ265" s="113"/>
      <c r="AK265" s="113"/>
      <c r="AL265" s="113"/>
      <c r="AM265" s="113"/>
      <c r="AN265" s="113"/>
      <c r="AO265" s="113"/>
      <c r="AP265" s="113"/>
      <c r="AQ265" s="113"/>
      <c r="AR265" s="113"/>
      <c r="AS265" s="113"/>
      <c r="AT265" s="113"/>
      <c r="AU265" s="113"/>
      <c r="AV265" s="113"/>
      <c r="AW265" s="113"/>
      <c r="AX265" s="113"/>
      <c r="AY265" s="113"/>
      <c r="AZ265" s="113"/>
      <c r="BA265" s="113"/>
      <c r="BB265" s="113"/>
      <c r="BC265" s="113"/>
      <c r="BD265" s="113"/>
      <c r="BE265" s="113"/>
      <c r="BF265" s="113"/>
      <c r="BG265" s="113"/>
      <c r="BH265" s="113"/>
      <c r="BI265" s="113"/>
      <c r="BJ265" s="113"/>
      <c r="BK265" s="113"/>
      <c r="BL265" s="113"/>
      <c r="BM265" s="113"/>
      <c r="BN265" s="113"/>
      <c r="BO265" s="113"/>
      <c r="BP265" s="113"/>
      <c r="BQ265" s="113"/>
      <c r="BR265" s="113"/>
      <c r="BS265" s="113"/>
      <c r="BT265" s="113"/>
      <c r="BU265" s="113"/>
      <c r="BV265" s="113"/>
      <c r="BW265" s="113"/>
      <c r="BX265" s="113"/>
      <c r="BY265" s="113"/>
      <c r="BZ265" s="113"/>
      <c r="CA265" s="113"/>
      <c r="CB265" s="113"/>
      <c r="CC265" s="113"/>
      <c r="CD265" s="113"/>
      <c r="CE265" s="113"/>
      <c r="CF265" s="113"/>
      <c r="CG265" s="113"/>
      <c r="CH265" s="113"/>
      <c r="CI265" s="113"/>
      <c r="CJ265" s="113"/>
      <c r="CK265" s="113"/>
      <c r="CL265" s="113"/>
      <c r="CM265" s="113"/>
      <c r="CN265" s="113"/>
      <c r="CO265" s="113"/>
      <c r="CP265" s="113"/>
      <c r="CQ265" s="113"/>
      <c r="CR265" s="113"/>
      <c r="CS265" s="113"/>
      <c r="CT265" s="113"/>
      <c r="CU265" s="113"/>
      <c r="CV265" s="113"/>
      <c r="CW265" s="113"/>
      <c r="CX265" s="113"/>
      <c r="CY265" s="113"/>
      <c r="CZ265" s="113"/>
      <c r="DA265" s="113"/>
      <c r="DB265" s="113"/>
      <c r="DC265" s="113"/>
      <c r="DD265" s="113"/>
      <c r="DE265" s="113"/>
      <c r="DF265" s="113"/>
      <c r="DG265" s="113"/>
      <c r="DH265" s="113"/>
      <c r="DI265" s="113"/>
      <c r="DJ265" s="113"/>
      <c r="DK265" s="113"/>
      <c r="DL265" s="113"/>
      <c r="DM265" s="113"/>
      <c r="DN265" s="113"/>
      <c r="DO265" s="113"/>
      <c r="DP265" s="113"/>
      <c r="DQ265" s="113"/>
      <c r="DR265" s="113"/>
      <c r="DS265" s="113"/>
      <c r="DT265" s="113"/>
      <c r="DU265" s="113"/>
      <c r="DV265" s="113"/>
      <c r="DW265" s="113"/>
      <c r="DX265" s="113"/>
      <c r="DY265" s="113"/>
      <c r="DZ265" s="113"/>
      <c r="EA265" s="113"/>
      <c r="EB265" s="113"/>
      <c r="EC265" s="113"/>
      <c r="ED265" s="113"/>
      <c r="EE265" s="113"/>
      <c r="EF265" s="113"/>
      <c r="EG265" s="113"/>
      <c r="EH265" s="113"/>
      <c r="EI265" s="113"/>
      <c r="EJ265" s="113"/>
      <c r="EK265" s="113"/>
      <c r="EL265" s="113"/>
      <c r="EM265" s="113"/>
      <c r="EN265" s="113"/>
      <c r="EO265" s="113"/>
      <c r="EP265" s="113"/>
      <c r="EQ265" s="113"/>
      <c r="ER265" s="113"/>
      <c r="ES265" s="113"/>
      <c r="ET265" s="113"/>
      <c r="EU265" s="113"/>
      <c r="EV265" s="113"/>
      <c r="EW265" s="113"/>
      <c r="EX265" s="113"/>
      <c r="EY265" s="113"/>
      <c r="EZ265" s="113"/>
      <c r="FA265" s="113"/>
      <c r="FB265" s="113"/>
      <c r="FC265" s="113"/>
      <c r="FD265" s="113"/>
      <c r="FE265" s="113"/>
      <c r="FF265" s="113"/>
      <c r="FG265" s="113"/>
      <c r="FH265" s="113"/>
      <c r="FI265" s="113"/>
    </row>
    <row r="266" spans="23:165" s="93" customFormat="1" ht="15">
      <c r="W266" s="113"/>
      <c r="X266" s="113"/>
      <c r="Y266" s="113"/>
      <c r="Z266" s="113"/>
      <c r="AA266" s="113"/>
      <c r="AB266" s="113"/>
      <c r="AC266" s="113"/>
      <c r="AD266" s="113"/>
      <c r="AE266" s="113"/>
      <c r="AF266" s="113"/>
      <c r="AG266" s="113"/>
      <c r="AH266" s="113"/>
      <c r="AI266" s="113"/>
      <c r="AJ266" s="113"/>
      <c r="AK266" s="113"/>
      <c r="AL266" s="113"/>
      <c r="AM266" s="113"/>
      <c r="AN266" s="113"/>
      <c r="AO266" s="113"/>
      <c r="AP266" s="113"/>
      <c r="AQ266" s="113"/>
      <c r="AR266" s="113"/>
      <c r="AS266" s="113"/>
      <c r="AT266" s="113"/>
      <c r="AU266" s="113"/>
      <c r="AV266" s="113"/>
      <c r="AW266" s="113"/>
      <c r="AX266" s="113"/>
      <c r="AY266" s="113"/>
      <c r="AZ266" s="113"/>
      <c r="BA266" s="113"/>
      <c r="BB266" s="113"/>
      <c r="BC266" s="113"/>
      <c r="BD266" s="113"/>
      <c r="BE266" s="113"/>
      <c r="BF266" s="113"/>
      <c r="BG266" s="113"/>
      <c r="BH266" s="113"/>
      <c r="BI266" s="113"/>
      <c r="BJ266" s="113"/>
      <c r="BK266" s="113"/>
      <c r="BL266" s="113"/>
      <c r="BM266" s="113"/>
      <c r="BN266" s="113"/>
      <c r="BO266" s="113"/>
      <c r="BP266" s="113"/>
      <c r="BQ266" s="113"/>
      <c r="BR266" s="113"/>
      <c r="BS266" s="113"/>
      <c r="BT266" s="113"/>
      <c r="BU266" s="113"/>
      <c r="BV266" s="113"/>
      <c r="BW266" s="113"/>
      <c r="BX266" s="113"/>
      <c r="BY266" s="113"/>
      <c r="BZ266" s="113"/>
      <c r="CA266" s="113"/>
      <c r="CB266" s="113"/>
      <c r="CC266" s="113"/>
      <c r="CD266" s="113"/>
      <c r="CE266" s="113"/>
      <c r="CF266" s="113"/>
      <c r="CG266" s="113"/>
      <c r="CH266" s="113"/>
      <c r="CI266" s="113"/>
      <c r="CJ266" s="113"/>
      <c r="CK266" s="113"/>
      <c r="CL266" s="113"/>
      <c r="CM266" s="113"/>
      <c r="CN266" s="113"/>
      <c r="CO266" s="113"/>
      <c r="CP266" s="113"/>
      <c r="CQ266" s="113"/>
      <c r="CR266" s="113"/>
      <c r="CS266" s="113"/>
      <c r="CT266" s="113"/>
      <c r="CU266" s="113"/>
      <c r="CV266" s="113"/>
      <c r="CW266" s="113"/>
      <c r="CX266" s="113"/>
      <c r="CY266" s="113"/>
      <c r="CZ266" s="113"/>
      <c r="DA266" s="113"/>
      <c r="DB266" s="113"/>
      <c r="DC266" s="113"/>
      <c r="DD266" s="113"/>
      <c r="DE266" s="113"/>
      <c r="DF266" s="113"/>
      <c r="DG266" s="113"/>
      <c r="DH266" s="113"/>
      <c r="DI266" s="113"/>
      <c r="DJ266" s="113"/>
      <c r="DK266" s="113"/>
      <c r="DL266" s="113"/>
      <c r="DM266" s="113"/>
      <c r="DN266" s="113"/>
      <c r="DO266" s="113"/>
      <c r="DP266" s="113"/>
      <c r="DQ266" s="113"/>
      <c r="DR266" s="113"/>
      <c r="DS266" s="113"/>
      <c r="DT266" s="113"/>
      <c r="DU266" s="113"/>
      <c r="DV266" s="113"/>
      <c r="DW266" s="113"/>
      <c r="DX266" s="113"/>
      <c r="DY266" s="113"/>
      <c r="DZ266" s="113"/>
      <c r="EA266" s="113"/>
      <c r="EB266" s="113"/>
      <c r="EC266" s="113"/>
      <c r="ED266" s="113"/>
      <c r="EE266" s="113"/>
      <c r="EF266" s="113"/>
      <c r="EG266" s="113"/>
      <c r="EH266" s="113"/>
      <c r="EI266" s="113"/>
      <c r="EJ266" s="113"/>
      <c r="EK266" s="113"/>
      <c r="EL266" s="113"/>
      <c r="EM266" s="113"/>
      <c r="EN266" s="113"/>
      <c r="EO266" s="113"/>
      <c r="EP266" s="113"/>
      <c r="EQ266" s="113"/>
      <c r="ER266" s="113"/>
      <c r="ES266" s="113"/>
      <c r="ET266" s="113"/>
      <c r="EU266" s="113"/>
      <c r="EV266" s="113"/>
      <c r="EW266" s="113"/>
      <c r="EX266" s="113"/>
      <c r="EY266" s="113"/>
      <c r="EZ266" s="113"/>
      <c r="FA266" s="113"/>
      <c r="FB266" s="113"/>
      <c r="FC266" s="113"/>
      <c r="FD266" s="113"/>
      <c r="FE266" s="113"/>
      <c r="FF266" s="113"/>
      <c r="FG266" s="113"/>
      <c r="FH266" s="113"/>
      <c r="FI266" s="113"/>
    </row>
    <row r="267" spans="23:165" s="93" customFormat="1" ht="15">
      <c r="W267" s="113"/>
      <c r="X267" s="113"/>
      <c r="Y267" s="113"/>
      <c r="Z267" s="113"/>
      <c r="AA267" s="113"/>
      <c r="AB267" s="113"/>
      <c r="AC267" s="113"/>
      <c r="AD267" s="113"/>
      <c r="AE267" s="113"/>
      <c r="AF267" s="113"/>
      <c r="AG267" s="113"/>
      <c r="AH267" s="113"/>
      <c r="AI267" s="113"/>
      <c r="AJ267" s="113"/>
      <c r="AK267" s="113"/>
      <c r="AL267" s="113"/>
      <c r="AM267" s="113"/>
      <c r="AN267" s="113"/>
      <c r="AO267" s="113"/>
      <c r="AP267" s="113"/>
      <c r="AQ267" s="113"/>
      <c r="AR267" s="113"/>
      <c r="AS267" s="113"/>
      <c r="AT267" s="113"/>
      <c r="AU267" s="113"/>
      <c r="AV267" s="113"/>
      <c r="AW267" s="113"/>
      <c r="AX267" s="113"/>
      <c r="AY267" s="113"/>
      <c r="AZ267" s="113"/>
      <c r="BA267" s="113"/>
      <c r="BB267" s="113"/>
      <c r="BC267" s="113"/>
      <c r="BD267" s="113"/>
      <c r="BE267" s="113"/>
      <c r="BF267" s="113"/>
      <c r="BG267" s="113"/>
      <c r="BH267" s="113"/>
      <c r="BI267" s="113"/>
      <c r="BJ267" s="113"/>
      <c r="BK267" s="113"/>
      <c r="BL267" s="113"/>
      <c r="BM267" s="113"/>
      <c r="BN267" s="113"/>
      <c r="BO267" s="113"/>
      <c r="BP267" s="113"/>
      <c r="BQ267" s="113"/>
      <c r="BR267" s="113"/>
      <c r="BS267" s="113"/>
      <c r="BT267" s="113"/>
      <c r="BU267" s="113"/>
      <c r="BV267" s="113"/>
      <c r="BW267" s="113"/>
      <c r="BX267" s="113"/>
      <c r="BY267" s="113"/>
      <c r="BZ267" s="113"/>
      <c r="CA267" s="113"/>
      <c r="CB267" s="113"/>
      <c r="CC267" s="113"/>
      <c r="CD267" s="113"/>
      <c r="CE267" s="113"/>
      <c r="CF267" s="113"/>
      <c r="CG267" s="113"/>
      <c r="CH267" s="113"/>
      <c r="CI267" s="113"/>
      <c r="CJ267" s="113"/>
      <c r="CK267" s="113"/>
      <c r="CL267" s="113"/>
      <c r="CM267" s="113"/>
      <c r="CN267" s="113"/>
      <c r="CO267" s="113"/>
      <c r="CP267" s="113"/>
      <c r="CQ267" s="113"/>
      <c r="CR267" s="113"/>
      <c r="CS267" s="113"/>
      <c r="CT267" s="113"/>
      <c r="CU267" s="113"/>
      <c r="CV267" s="113"/>
      <c r="CW267" s="113"/>
      <c r="CX267" s="113"/>
      <c r="CY267" s="113"/>
      <c r="CZ267" s="113"/>
      <c r="DA267" s="113"/>
      <c r="DB267" s="113"/>
      <c r="DC267" s="113"/>
      <c r="DD267" s="113"/>
      <c r="DE267" s="113"/>
      <c r="DF267" s="113"/>
      <c r="DG267" s="113"/>
      <c r="DH267" s="113"/>
      <c r="DI267" s="113"/>
      <c r="DJ267" s="113"/>
      <c r="DK267" s="113"/>
      <c r="DL267" s="113"/>
      <c r="DM267" s="113"/>
      <c r="DN267" s="113"/>
      <c r="DO267" s="113"/>
      <c r="DP267" s="113"/>
      <c r="DQ267" s="113"/>
      <c r="DR267" s="113"/>
      <c r="DS267" s="113"/>
      <c r="DT267" s="113"/>
      <c r="DU267" s="113"/>
      <c r="DV267" s="113"/>
      <c r="DW267" s="113"/>
      <c r="DX267" s="113"/>
      <c r="DY267" s="113"/>
      <c r="DZ267" s="113"/>
      <c r="EA267" s="113"/>
      <c r="EB267" s="113"/>
      <c r="EC267" s="113"/>
      <c r="ED267" s="113"/>
      <c r="EE267" s="113"/>
      <c r="EF267" s="113"/>
      <c r="EG267" s="113"/>
      <c r="EH267" s="113"/>
      <c r="EI267" s="113"/>
      <c r="EJ267" s="113"/>
      <c r="EK267" s="113"/>
      <c r="EL267" s="113"/>
      <c r="EM267" s="113"/>
      <c r="EN267" s="113"/>
      <c r="EO267" s="113"/>
      <c r="EP267" s="113"/>
      <c r="EQ267" s="113"/>
      <c r="ER267" s="113"/>
      <c r="ES267" s="113"/>
      <c r="ET267" s="113"/>
      <c r="EU267" s="113"/>
      <c r="EV267" s="113"/>
      <c r="EW267" s="113"/>
      <c r="EX267" s="113"/>
      <c r="EY267" s="113"/>
      <c r="EZ267" s="113"/>
      <c r="FA267" s="113"/>
      <c r="FB267" s="113"/>
      <c r="FC267" s="113"/>
      <c r="FD267" s="113"/>
      <c r="FE267" s="113"/>
      <c r="FF267" s="113"/>
      <c r="FG267" s="113"/>
      <c r="FH267" s="113"/>
      <c r="FI267" s="113"/>
    </row>
    <row r="268" spans="23:165" s="93" customFormat="1" ht="15">
      <c r="W268" s="113"/>
      <c r="X268" s="113"/>
      <c r="Y268" s="113"/>
      <c r="Z268" s="113"/>
      <c r="AA268" s="113"/>
      <c r="AB268" s="113"/>
      <c r="AC268" s="113"/>
      <c r="AD268" s="113"/>
      <c r="AE268" s="113"/>
      <c r="AF268" s="113"/>
      <c r="AG268" s="113"/>
      <c r="AH268" s="113"/>
      <c r="AI268" s="113"/>
      <c r="AJ268" s="113"/>
      <c r="AK268" s="113"/>
      <c r="AL268" s="113"/>
      <c r="AM268" s="113"/>
      <c r="AN268" s="113"/>
      <c r="AO268" s="113"/>
      <c r="AP268" s="113"/>
      <c r="AQ268" s="113"/>
      <c r="AR268" s="113"/>
      <c r="AS268" s="113"/>
      <c r="AT268" s="113"/>
      <c r="AU268" s="113"/>
      <c r="AV268" s="113"/>
      <c r="AW268" s="113"/>
      <c r="AX268" s="113"/>
      <c r="AY268" s="113"/>
      <c r="AZ268" s="113"/>
      <c r="BA268" s="113"/>
      <c r="BB268" s="113"/>
      <c r="BC268" s="113"/>
      <c r="BD268" s="113"/>
      <c r="BE268" s="113"/>
      <c r="BF268" s="113"/>
      <c r="BG268" s="113"/>
      <c r="BH268" s="113"/>
      <c r="BI268" s="113"/>
      <c r="BJ268" s="113"/>
      <c r="BK268" s="113"/>
      <c r="BL268" s="113"/>
      <c r="BM268" s="113"/>
      <c r="BN268" s="113"/>
      <c r="BO268" s="113"/>
      <c r="BP268" s="113"/>
      <c r="BQ268" s="113"/>
      <c r="BR268" s="113"/>
      <c r="BS268" s="113"/>
      <c r="BT268" s="113"/>
      <c r="BU268" s="113"/>
      <c r="BV268" s="113"/>
      <c r="BW268" s="113"/>
      <c r="BX268" s="113"/>
      <c r="BY268" s="113"/>
      <c r="BZ268" s="113"/>
      <c r="CA268" s="113"/>
      <c r="CB268" s="113"/>
      <c r="CC268" s="113"/>
      <c r="CD268" s="113"/>
      <c r="CE268" s="113"/>
      <c r="CF268" s="113"/>
      <c r="CG268" s="113"/>
      <c r="CH268" s="113"/>
      <c r="CI268" s="113"/>
      <c r="CJ268" s="113"/>
      <c r="CK268" s="113"/>
      <c r="CL268" s="113"/>
      <c r="CM268" s="113"/>
      <c r="CN268" s="113"/>
      <c r="CO268" s="113"/>
      <c r="CP268" s="113"/>
      <c r="CQ268" s="113"/>
      <c r="CR268" s="113"/>
      <c r="CS268" s="113"/>
      <c r="CT268" s="113"/>
      <c r="CU268" s="113"/>
      <c r="CV268" s="113"/>
      <c r="CW268" s="113"/>
      <c r="CX268" s="113"/>
      <c r="CY268" s="113"/>
      <c r="CZ268" s="113"/>
      <c r="DA268" s="113"/>
      <c r="DB268" s="113"/>
      <c r="DC268" s="113"/>
      <c r="DD268" s="113"/>
      <c r="DE268" s="113"/>
      <c r="DF268" s="113"/>
      <c r="DG268" s="113"/>
      <c r="DH268" s="113"/>
      <c r="DI268" s="113"/>
      <c r="DJ268" s="113"/>
      <c r="DK268" s="113"/>
      <c r="DL268" s="113"/>
      <c r="DM268" s="113"/>
      <c r="DN268" s="113"/>
      <c r="DO268" s="113"/>
      <c r="DP268" s="113"/>
      <c r="DQ268" s="113"/>
      <c r="DR268" s="113"/>
      <c r="DS268" s="113"/>
      <c r="DT268" s="113"/>
      <c r="DU268" s="113"/>
      <c r="DV268" s="113"/>
      <c r="DW268" s="113"/>
      <c r="DX268" s="113"/>
      <c r="DY268" s="113"/>
      <c r="DZ268" s="113"/>
      <c r="EA268" s="113"/>
      <c r="EB268" s="113"/>
      <c r="EC268" s="113"/>
      <c r="ED268" s="113"/>
      <c r="EE268" s="113"/>
      <c r="EF268" s="113"/>
      <c r="EG268" s="113"/>
      <c r="EH268" s="113"/>
      <c r="EI268" s="113"/>
      <c r="EJ268" s="113"/>
      <c r="EK268" s="113"/>
      <c r="EL268" s="113"/>
      <c r="EM268" s="113"/>
      <c r="EN268" s="113"/>
      <c r="EO268" s="113"/>
      <c r="EP268" s="113"/>
      <c r="EQ268" s="113"/>
      <c r="ER268" s="113"/>
      <c r="ES268" s="113"/>
      <c r="ET268" s="113"/>
      <c r="EU268" s="113"/>
      <c r="EV268" s="113"/>
      <c r="EW268" s="113"/>
      <c r="EX268" s="113"/>
      <c r="EY268" s="113"/>
      <c r="EZ268" s="113"/>
      <c r="FA268" s="113"/>
      <c r="FB268" s="113"/>
      <c r="FC268" s="113"/>
      <c r="FD268" s="113"/>
      <c r="FE268" s="113"/>
      <c r="FF268" s="113"/>
      <c r="FG268" s="113"/>
      <c r="FH268" s="113"/>
      <c r="FI268" s="113"/>
    </row>
    <row r="269" spans="23:165" s="93" customFormat="1" ht="15">
      <c r="W269" s="113"/>
      <c r="X269" s="113"/>
      <c r="Y269" s="113"/>
      <c r="Z269" s="113"/>
      <c r="AA269" s="113"/>
      <c r="AB269" s="113"/>
      <c r="AC269" s="113"/>
      <c r="AD269" s="113"/>
      <c r="AE269" s="113"/>
      <c r="AF269" s="113"/>
      <c r="AG269" s="113"/>
      <c r="AH269" s="113"/>
      <c r="AI269" s="113"/>
      <c r="AJ269" s="113"/>
      <c r="AK269" s="113"/>
      <c r="AL269" s="113"/>
      <c r="AM269" s="113"/>
      <c r="AN269" s="113"/>
      <c r="AO269" s="113"/>
      <c r="AP269" s="113"/>
      <c r="AQ269" s="113"/>
      <c r="AR269" s="113"/>
      <c r="AS269" s="113"/>
      <c r="AT269" s="113"/>
      <c r="AU269" s="113"/>
      <c r="AV269" s="113"/>
      <c r="AW269" s="113"/>
      <c r="AX269" s="113"/>
      <c r="AY269" s="113"/>
      <c r="AZ269" s="113"/>
      <c r="BA269" s="113"/>
      <c r="BB269" s="113"/>
      <c r="BC269" s="113"/>
      <c r="BD269" s="113"/>
      <c r="BE269" s="113"/>
      <c r="BF269" s="113"/>
      <c r="BG269" s="113"/>
      <c r="BH269" s="113"/>
      <c r="BI269" s="113"/>
      <c r="BJ269" s="113"/>
      <c r="BK269" s="113"/>
      <c r="BL269" s="113"/>
      <c r="BM269" s="113"/>
      <c r="BN269" s="113"/>
      <c r="BO269" s="113"/>
      <c r="BP269" s="113"/>
      <c r="BQ269" s="113"/>
      <c r="BR269" s="113"/>
      <c r="BS269" s="113"/>
      <c r="BT269" s="113"/>
      <c r="BU269" s="113"/>
      <c r="BV269" s="113"/>
      <c r="BW269" s="113"/>
      <c r="BX269" s="113"/>
      <c r="BY269" s="113"/>
      <c r="BZ269" s="113"/>
      <c r="CA269" s="113"/>
      <c r="CB269" s="113"/>
      <c r="CC269" s="113"/>
      <c r="CD269" s="113"/>
      <c r="CE269" s="113"/>
      <c r="CF269" s="113"/>
      <c r="CG269" s="113"/>
      <c r="CH269" s="113"/>
      <c r="CI269" s="113"/>
      <c r="CJ269" s="113"/>
      <c r="CK269" s="113"/>
      <c r="CL269" s="113"/>
      <c r="CM269" s="113"/>
      <c r="CN269" s="113"/>
      <c r="CO269" s="113"/>
      <c r="CP269" s="113"/>
      <c r="CQ269" s="113"/>
      <c r="CR269" s="113"/>
      <c r="CS269" s="113"/>
      <c r="CT269" s="113"/>
      <c r="CU269" s="113"/>
      <c r="CV269" s="113"/>
      <c r="CW269" s="113"/>
      <c r="CX269" s="113"/>
      <c r="CY269" s="113"/>
      <c r="CZ269" s="113"/>
      <c r="DA269" s="113"/>
      <c r="DB269" s="113"/>
      <c r="DC269" s="113"/>
      <c r="DD269" s="113"/>
      <c r="DE269" s="113"/>
      <c r="DF269" s="113"/>
      <c r="DG269" s="113"/>
      <c r="DH269" s="113"/>
      <c r="DI269" s="113"/>
      <c r="DJ269" s="113"/>
      <c r="DK269" s="113"/>
      <c r="DL269" s="113"/>
      <c r="DM269" s="113"/>
      <c r="DN269" s="113"/>
      <c r="DO269" s="113"/>
      <c r="DP269" s="113"/>
      <c r="DQ269" s="113"/>
      <c r="DR269" s="113"/>
      <c r="DS269" s="113"/>
      <c r="DT269" s="113"/>
      <c r="DU269" s="113"/>
      <c r="DV269" s="113"/>
      <c r="DW269" s="113"/>
      <c r="DX269" s="113"/>
      <c r="DY269" s="113"/>
      <c r="DZ269" s="113"/>
      <c r="EA269" s="113"/>
      <c r="EB269" s="113"/>
      <c r="EC269" s="113"/>
      <c r="ED269" s="113"/>
      <c r="EE269" s="113"/>
      <c r="EF269" s="113"/>
      <c r="EG269" s="113"/>
      <c r="EH269" s="113"/>
      <c r="EI269" s="113"/>
      <c r="EJ269" s="113"/>
      <c r="EK269" s="113"/>
      <c r="EL269" s="113"/>
      <c r="EM269" s="113"/>
      <c r="EN269" s="113"/>
      <c r="EO269" s="113"/>
      <c r="EP269" s="113"/>
      <c r="EQ269" s="113"/>
      <c r="ER269" s="113"/>
      <c r="ES269" s="113"/>
      <c r="ET269" s="113"/>
      <c r="EU269" s="113"/>
      <c r="EV269" s="113"/>
      <c r="EW269" s="113"/>
      <c r="EX269" s="113"/>
      <c r="EY269" s="113"/>
      <c r="EZ269" s="113"/>
      <c r="FA269" s="113"/>
      <c r="FB269" s="113"/>
      <c r="FC269" s="113"/>
      <c r="FD269" s="113"/>
      <c r="FE269" s="113"/>
      <c r="FF269" s="113"/>
      <c r="FG269" s="113"/>
      <c r="FH269" s="113"/>
      <c r="FI269" s="113"/>
    </row>
    <row r="270" spans="23:165" s="93" customFormat="1" ht="15">
      <c r="W270" s="113"/>
      <c r="X270" s="113"/>
      <c r="Y270" s="113"/>
      <c r="Z270" s="113"/>
      <c r="AA270" s="113"/>
      <c r="AB270" s="113"/>
      <c r="AC270" s="113"/>
      <c r="AD270" s="113"/>
      <c r="AE270" s="113"/>
      <c r="AF270" s="113"/>
      <c r="AG270" s="113"/>
      <c r="AH270" s="113"/>
      <c r="AI270" s="113"/>
      <c r="AJ270" s="113"/>
      <c r="AK270" s="113"/>
      <c r="AL270" s="113"/>
      <c r="AM270" s="113"/>
      <c r="AN270" s="113"/>
      <c r="AO270" s="113"/>
      <c r="AP270" s="113"/>
      <c r="AQ270" s="113"/>
      <c r="AR270" s="113"/>
      <c r="AS270" s="113"/>
      <c r="AT270" s="113"/>
      <c r="AU270" s="113"/>
      <c r="AV270" s="113"/>
      <c r="AW270" s="113"/>
      <c r="AX270" s="113"/>
      <c r="AY270" s="113"/>
      <c r="AZ270" s="113"/>
      <c r="BA270" s="113"/>
      <c r="BB270" s="113"/>
      <c r="BC270" s="113"/>
      <c r="BD270" s="113"/>
      <c r="BE270" s="113"/>
      <c r="BF270" s="113"/>
      <c r="BG270" s="113"/>
      <c r="BH270" s="113"/>
      <c r="BI270" s="113"/>
      <c r="BJ270" s="113"/>
      <c r="BK270" s="113"/>
      <c r="BL270" s="113"/>
      <c r="BM270" s="113"/>
      <c r="BN270" s="113"/>
      <c r="BO270" s="113"/>
      <c r="BP270" s="113"/>
      <c r="BQ270" s="113"/>
      <c r="BR270" s="113"/>
      <c r="BS270" s="113"/>
      <c r="BT270" s="113"/>
      <c r="BU270" s="113"/>
      <c r="BV270" s="113"/>
      <c r="BW270" s="113"/>
      <c r="BX270" s="113"/>
      <c r="BY270" s="113"/>
      <c r="BZ270" s="113"/>
      <c r="CA270" s="113"/>
      <c r="CB270" s="113"/>
      <c r="CC270" s="113"/>
      <c r="CD270" s="113"/>
      <c r="CE270" s="113"/>
      <c r="CF270" s="113"/>
      <c r="CG270" s="113"/>
      <c r="CH270" s="113"/>
      <c r="CI270" s="113"/>
      <c r="CJ270" s="113"/>
      <c r="CK270" s="113"/>
      <c r="CL270" s="113"/>
      <c r="CM270" s="113"/>
      <c r="CN270" s="113"/>
      <c r="CO270" s="113"/>
      <c r="CP270" s="113"/>
      <c r="CQ270" s="113"/>
      <c r="CR270" s="113"/>
      <c r="CS270" s="113"/>
      <c r="CT270" s="113"/>
      <c r="CU270" s="113"/>
      <c r="CV270" s="113"/>
      <c r="CW270" s="113"/>
      <c r="CX270" s="113"/>
      <c r="CY270" s="113"/>
      <c r="CZ270" s="113"/>
      <c r="DA270" s="113"/>
      <c r="DB270" s="113"/>
      <c r="DC270" s="113"/>
      <c r="DD270" s="113"/>
      <c r="DE270" s="113"/>
      <c r="DF270" s="113"/>
      <c r="DG270" s="113"/>
      <c r="DH270" s="113"/>
      <c r="DI270" s="113"/>
      <c r="DJ270" s="113"/>
      <c r="DK270" s="113"/>
      <c r="DL270" s="113"/>
      <c r="DM270" s="113"/>
      <c r="DN270" s="113"/>
      <c r="DO270" s="113"/>
      <c r="DP270" s="113"/>
      <c r="DQ270" s="113"/>
      <c r="DR270" s="113"/>
      <c r="DS270" s="113"/>
      <c r="DT270" s="113"/>
      <c r="DU270" s="113"/>
      <c r="DV270" s="113"/>
      <c r="DW270" s="113"/>
      <c r="DX270" s="113"/>
      <c r="DY270" s="113"/>
      <c r="DZ270" s="113"/>
      <c r="EA270" s="113"/>
      <c r="EB270" s="113"/>
      <c r="EC270" s="113"/>
      <c r="ED270" s="113"/>
      <c r="EE270" s="113"/>
      <c r="EF270" s="113"/>
      <c r="EG270" s="113"/>
      <c r="EH270" s="113"/>
      <c r="EI270" s="113"/>
      <c r="EJ270" s="113"/>
      <c r="EK270" s="113"/>
      <c r="EL270" s="113"/>
      <c r="EM270" s="113"/>
      <c r="EN270" s="113"/>
      <c r="EO270" s="113"/>
      <c r="EP270" s="113"/>
      <c r="EQ270" s="113"/>
      <c r="ER270" s="113"/>
      <c r="ES270" s="113"/>
      <c r="ET270" s="113"/>
      <c r="EU270" s="113"/>
      <c r="EV270" s="113"/>
      <c r="EW270" s="113"/>
      <c r="EX270" s="113"/>
      <c r="EY270" s="113"/>
      <c r="EZ270" s="113"/>
      <c r="FA270" s="113"/>
      <c r="FB270" s="113"/>
      <c r="FC270" s="113"/>
      <c r="FD270" s="113"/>
      <c r="FE270" s="113"/>
      <c r="FF270" s="113"/>
      <c r="FG270" s="113"/>
      <c r="FH270" s="113"/>
      <c r="FI270" s="113"/>
    </row>
    <row r="271" spans="23:165" s="93" customFormat="1" ht="15">
      <c r="W271" s="113"/>
      <c r="X271" s="113"/>
      <c r="Y271" s="113"/>
      <c r="Z271" s="113"/>
      <c r="AA271" s="113"/>
      <c r="AB271" s="113"/>
      <c r="AC271" s="113"/>
      <c r="AD271" s="113"/>
      <c r="AE271" s="113"/>
      <c r="AF271" s="113"/>
      <c r="AG271" s="113"/>
      <c r="AH271" s="113"/>
      <c r="AI271" s="113"/>
      <c r="AJ271" s="113"/>
      <c r="AK271" s="113"/>
      <c r="AL271" s="113"/>
      <c r="AM271" s="113"/>
      <c r="AN271" s="113"/>
      <c r="AO271" s="113"/>
      <c r="AP271" s="113"/>
      <c r="AQ271" s="113"/>
      <c r="AR271" s="113"/>
      <c r="AS271" s="113"/>
      <c r="AT271" s="113"/>
      <c r="AU271" s="113"/>
      <c r="AV271" s="113"/>
      <c r="AW271" s="113"/>
      <c r="AX271" s="113"/>
      <c r="AY271" s="113"/>
      <c r="AZ271" s="113"/>
      <c r="BA271" s="113"/>
      <c r="BB271" s="113"/>
      <c r="BC271" s="113"/>
      <c r="BD271" s="113"/>
      <c r="BE271" s="113"/>
      <c r="BF271" s="113"/>
      <c r="BG271" s="113"/>
      <c r="BH271" s="113"/>
      <c r="BI271" s="113"/>
      <c r="BJ271" s="113"/>
      <c r="BK271" s="113"/>
      <c r="BL271" s="113"/>
      <c r="BM271" s="113"/>
      <c r="BN271" s="113"/>
      <c r="BO271" s="113"/>
      <c r="BP271" s="113"/>
      <c r="BQ271" s="113"/>
      <c r="BR271" s="113"/>
      <c r="BS271" s="113"/>
      <c r="BT271" s="113"/>
      <c r="BU271" s="113"/>
      <c r="BV271" s="113"/>
      <c r="BW271" s="113"/>
      <c r="BX271" s="113"/>
      <c r="BY271" s="113"/>
      <c r="BZ271" s="113"/>
      <c r="CA271" s="113"/>
      <c r="CB271" s="113"/>
      <c r="CC271" s="113"/>
      <c r="CD271" s="113"/>
      <c r="CE271" s="113"/>
      <c r="CF271" s="113"/>
      <c r="CG271" s="113"/>
      <c r="CH271" s="113"/>
      <c r="CI271" s="113"/>
      <c r="CJ271" s="113"/>
      <c r="CK271" s="113"/>
      <c r="CL271" s="113"/>
      <c r="CM271" s="113"/>
      <c r="CN271" s="113"/>
      <c r="CO271" s="113"/>
      <c r="CP271" s="113"/>
      <c r="CQ271" s="113"/>
      <c r="CR271" s="113"/>
      <c r="CS271" s="113"/>
      <c r="CT271" s="113"/>
      <c r="CU271" s="113"/>
      <c r="CV271" s="113"/>
      <c r="CW271" s="113"/>
      <c r="CX271" s="113"/>
      <c r="CY271" s="113"/>
      <c r="CZ271" s="113"/>
      <c r="DA271" s="113"/>
      <c r="DB271" s="113"/>
      <c r="DC271" s="113"/>
      <c r="DD271" s="113"/>
      <c r="DE271" s="113"/>
      <c r="DF271" s="113"/>
      <c r="DG271" s="113"/>
      <c r="DH271" s="113"/>
      <c r="DI271" s="113"/>
      <c r="DJ271" s="113"/>
      <c r="DK271" s="113"/>
      <c r="DL271" s="113"/>
      <c r="DM271" s="113"/>
      <c r="DN271" s="113"/>
      <c r="DO271" s="113"/>
      <c r="DP271" s="113"/>
      <c r="DQ271" s="113"/>
      <c r="DR271" s="113"/>
      <c r="DS271" s="113"/>
      <c r="DT271" s="113"/>
      <c r="DU271" s="113"/>
      <c r="DV271" s="113"/>
      <c r="DW271" s="113"/>
      <c r="DX271" s="113"/>
      <c r="DY271" s="113"/>
      <c r="DZ271" s="113"/>
      <c r="EA271" s="113"/>
      <c r="EB271" s="113"/>
      <c r="EC271" s="113"/>
      <c r="ED271" s="113"/>
      <c r="EE271" s="113"/>
      <c r="EF271" s="113"/>
      <c r="EG271" s="113"/>
      <c r="EH271" s="113"/>
      <c r="EI271" s="113"/>
      <c r="EJ271" s="113"/>
      <c r="EK271" s="113"/>
      <c r="EL271" s="113"/>
      <c r="EM271" s="113"/>
      <c r="EN271" s="113"/>
      <c r="EO271" s="113"/>
      <c r="EP271" s="113"/>
      <c r="EQ271" s="113"/>
      <c r="ER271" s="113"/>
      <c r="ES271" s="113"/>
      <c r="ET271" s="113"/>
      <c r="EU271" s="113"/>
      <c r="EV271" s="113"/>
      <c r="EW271" s="113"/>
      <c r="EX271" s="113"/>
      <c r="EY271" s="113"/>
      <c r="EZ271" s="113"/>
      <c r="FA271" s="113"/>
      <c r="FB271" s="113"/>
      <c r="FC271" s="113"/>
      <c r="FD271" s="113"/>
      <c r="FE271" s="113"/>
      <c r="FF271" s="113"/>
      <c r="FG271" s="113"/>
      <c r="FH271" s="113"/>
      <c r="FI271" s="113"/>
    </row>
    <row r="272" spans="23:165" s="93" customFormat="1" ht="15">
      <c r="W272" s="113"/>
      <c r="X272" s="113"/>
      <c r="Y272" s="113"/>
      <c r="Z272" s="113"/>
      <c r="AA272" s="113"/>
      <c r="AB272" s="113"/>
      <c r="AC272" s="113"/>
      <c r="AD272" s="113"/>
      <c r="AE272" s="113"/>
      <c r="AF272" s="113"/>
      <c r="AG272" s="113"/>
      <c r="AH272" s="113"/>
      <c r="AI272" s="113"/>
      <c r="AJ272" s="113"/>
      <c r="AK272" s="113"/>
      <c r="AL272" s="113"/>
      <c r="AM272" s="113"/>
      <c r="AN272" s="113"/>
      <c r="AO272" s="113"/>
      <c r="AP272" s="113"/>
      <c r="AQ272" s="113"/>
      <c r="AR272" s="113"/>
      <c r="AS272" s="113"/>
      <c r="AT272" s="113"/>
      <c r="AU272" s="113"/>
      <c r="AV272" s="113"/>
      <c r="AW272" s="113"/>
      <c r="AX272" s="113"/>
      <c r="AY272" s="113"/>
      <c r="AZ272" s="113"/>
      <c r="BA272" s="113"/>
      <c r="BB272" s="113"/>
      <c r="BC272" s="113"/>
      <c r="BD272" s="113"/>
      <c r="BE272" s="113"/>
      <c r="BF272" s="113"/>
      <c r="BG272" s="113"/>
      <c r="BH272" s="113"/>
      <c r="BI272" s="113"/>
      <c r="BJ272" s="113"/>
      <c r="BK272" s="113"/>
      <c r="BL272" s="113"/>
      <c r="BM272" s="113"/>
      <c r="BN272" s="113"/>
      <c r="BO272" s="113"/>
      <c r="BP272" s="113"/>
      <c r="BQ272" s="113"/>
      <c r="BR272" s="113"/>
      <c r="BS272" s="113"/>
      <c r="BT272" s="113"/>
      <c r="BU272" s="113"/>
      <c r="BV272" s="113"/>
      <c r="BW272" s="113"/>
      <c r="BX272" s="113"/>
      <c r="BY272" s="113"/>
      <c r="BZ272" s="113"/>
      <c r="CA272" s="113"/>
      <c r="CB272" s="113"/>
      <c r="CC272" s="113"/>
      <c r="CD272" s="113"/>
      <c r="CE272" s="113"/>
      <c r="CF272" s="113"/>
      <c r="CG272" s="113"/>
      <c r="CH272" s="113"/>
      <c r="CI272" s="113"/>
      <c r="CJ272" s="113"/>
      <c r="CK272" s="113"/>
      <c r="CL272" s="113"/>
      <c r="CM272" s="113"/>
      <c r="CN272" s="113"/>
      <c r="CO272" s="113"/>
      <c r="CP272" s="113"/>
      <c r="CQ272" s="113"/>
      <c r="CR272" s="113"/>
      <c r="CS272" s="113"/>
      <c r="CT272" s="113"/>
      <c r="CU272" s="113"/>
      <c r="CV272" s="113"/>
      <c r="CW272" s="113"/>
      <c r="CX272" s="113"/>
      <c r="CY272" s="113"/>
      <c r="CZ272" s="113"/>
      <c r="DA272" s="113"/>
      <c r="DB272" s="113"/>
      <c r="DC272" s="113"/>
      <c r="DD272" s="113"/>
      <c r="DE272" s="113"/>
      <c r="DF272" s="113"/>
      <c r="DG272" s="113"/>
      <c r="DH272" s="113"/>
      <c r="DI272" s="113"/>
      <c r="DJ272" s="113"/>
      <c r="DK272" s="113"/>
      <c r="DL272" s="113"/>
      <c r="DM272" s="113"/>
      <c r="DN272" s="113"/>
      <c r="DO272" s="113"/>
      <c r="DP272" s="113"/>
      <c r="DQ272" s="113"/>
      <c r="DR272" s="113"/>
      <c r="DS272" s="113"/>
      <c r="DT272" s="113"/>
      <c r="DU272" s="113"/>
      <c r="DV272" s="113"/>
      <c r="DW272" s="113"/>
      <c r="DX272" s="113"/>
      <c r="DY272" s="113"/>
      <c r="DZ272" s="113"/>
      <c r="EA272" s="113"/>
      <c r="EB272" s="113"/>
      <c r="EC272" s="113"/>
      <c r="ED272" s="113"/>
      <c r="EE272" s="113"/>
      <c r="EF272" s="113"/>
      <c r="EG272" s="113"/>
      <c r="EH272" s="113"/>
      <c r="EI272" s="113"/>
      <c r="EJ272" s="113"/>
      <c r="EK272" s="113"/>
      <c r="EL272" s="113"/>
      <c r="EM272" s="113"/>
      <c r="EN272" s="113"/>
      <c r="EO272" s="113"/>
      <c r="EP272" s="113"/>
      <c r="EQ272" s="113"/>
      <c r="ER272" s="113"/>
      <c r="ES272" s="113"/>
      <c r="ET272" s="113"/>
      <c r="EU272" s="113"/>
      <c r="EV272" s="113"/>
      <c r="EW272" s="113"/>
      <c r="EX272" s="113"/>
      <c r="EY272" s="113"/>
      <c r="EZ272" s="113"/>
      <c r="FA272" s="113"/>
      <c r="FB272" s="113"/>
      <c r="FC272" s="113"/>
      <c r="FD272" s="113"/>
      <c r="FE272" s="113"/>
      <c r="FF272" s="113"/>
      <c r="FG272" s="113"/>
      <c r="FH272" s="113"/>
      <c r="FI272" s="113"/>
    </row>
    <row r="273" spans="23:165" s="93" customFormat="1" ht="15">
      <c r="W273" s="113"/>
      <c r="X273" s="113"/>
      <c r="Y273" s="113"/>
      <c r="Z273" s="113"/>
      <c r="AA273" s="113"/>
      <c r="AB273" s="113"/>
      <c r="AC273" s="113"/>
      <c r="AD273" s="113"/>
      <c r="AE273" s="113"/>
      <c r="AF273" s="113"/>
      <c r="AG273" s="113"/>
      <c r="AH273" s="113"/>
      <c r="AI273" s="113"/>
      <c r="AJ273" s="113"/>
      <c r="AK273" s="113"/>
      <c r="AL273" s="113"/>
      <c r="AM273" s="113"/>
      <c r="AN273" s="113"/>
      <c r="AO273" s="113"/>
      <c r="AP273" s="113"/>
      <c r="AQ273" s="113"/>
      <c r="AR273" s="113"/>
      <c r="AS273" s="113"/>
      <c r="AT273" s="113"/>
      <c r="AU273" s="113"/>
      <c r="AV273" s="113"/>
      <c r="AW273" s="113"/>
      <c r="AX273" s="113"/>
      <c r="AY273" s="113"/>
      <c r="AZ273" s="113"/>
      <c r="BA273" s="113"/>
      <c r="BB273" s="113"/>
      <c r="BC273" s="113"/>
      <c r="BD273" s="113"/>
      <c r="BE273" s="113"/>
      <c r="BF273" s="113"/>
      <c r="BG273" s="113"/>
      <c r="BH273" s="113"/>
      <c r="BI273" s="113"/>
      <c r="BJ273" s="113"/>
      <c r="BK273" s="113"/>
      <c r="BL273" s="113"/>
      <c r="BM273" s="113"/>
      <c r="BN273" s="113"/>
      <c r="BO273" s="113"/>
      <c r="BP273" s="113"/>
      <c r="BQ273" s="113"/>
      <c r="BR273" s="113"/>
      <c r="BS273" s="113"/>
      <c r="BT273" s="113"/>
      <c r="BU273" s="113"/>
      <c r="BV273" s="113"/>
      <c r="BW273" s="113"/>
      <c r="BX273" s="113"/>
      <c r="BY273" s="113"/>
      <c r="BZ273" s="113"/>
      <c r="CA273" s="113"/>
      <c r="CB273" s="113"/>
      <c r="CC273" s="113"/>
      <c r="CD273" s="113"/>
      <c r="CE273" s="113"/>
      <c r="CF273" s="113"/>
      <c r="CG273" s="113"/>
      <c r="CH273" s="113"/>
      <c r="CI273" s="113"/>
      <c r="CJ273" s="113"/>
      <c r="CK273" s="113"/>
      <c r="CL273" s="113"/>
      <c r="CM273" s="113"/>
      <c r="CN273" s="113"/>
      <c r="CO273" s="113"/>
      <c r="CP273" s="113"/>
      <c r="CQ273" s="113"/>
      <c r="CR273" s="113"/>
      <c r="CS273" s="113"/>
      <c r="CT273" s="113"/>
      <c r="CU273" s="113"/>
      <c r="CV273" s="113"/>
      <c r="CW273" s="113"/>
      <c r="CX273" s="113"/>
      <c r="CY273" s="113"/>
      <c r="CZ273" s="113"/>
      <c r="DA273" s="113"/>
      <c r="DB273" s="113"/>
      <c r="DC273" s="113"/>
      <c r="DD273" s="113"/>
      <c r="DE273" s="113"/>
      <c r="DF273" s="113"/>
      <c r="DG273" s="113"/>
      <c r="DH273" s="113"/>
      <c r="DI273" s="113"/>
      <c r="DJ273" s="113"/>
      <c r="DK273" s="113"/>
      <c r="DL273" s="113"/>
      <c r="DM273" s="113"/>
      <c r="DN273" s="113"/>
      <c r="DO273" s="113"/>
      <c r="DP273" s="113"/>
      <c r="DQ273" s="113"/>
      <c r="DR273" s="113"/>
      <c r="DS273" s="113"/>
      <c r="DT273" s="113"/>
      <c r="DU273" s="113"/>
      <c r="DV273" s="113"/>
      <c r="DW273" s="113"/>
      <c r="DX273" s="113"/>
      <c r="DY273" s="113"/>
      <c r="DZ273" s="113"/>
      <c r="EA273" s="113"/>
      <c r="EB273" s="113"/>
      <c r="EC273" s="113"/>
      <c r="ED273" s="113"/>
      <c r="EE273" s="113"/>
      <c r="EF273" s="113"/>
      <c r="EG273" s="113"/>
      <c r="EH273" s="113"/>
      <c r="EI273" s="113"/>
      <c r="EJ273" s="113"/>
      <c r="EK273" s="113"/>
      <c r="EL273" s="113"/>
      <c r="EM273" s="113"/>
      <c r="EN273" s="113"/>
      <c r="EO273" s="113"/>
      <c r="EP273" s="113"/>
      <c r="EQ273" s="113"/>
      <c r="ER273" s="113"/>
      <c r="ES273" s="113"/>
      <c r="ET273" s="113"/>
      <c r="EU273" s="113"/>
      <c r="EV273" s="113"/>
      <c r="EW273" s="113"/>
      <c r="EX273" s="113"/>
      <c r="EY273" s="113"/>
      <c r="EZ273" s="113"/>
      <c r="FA273" s="113"/>
      <c r="FB273" s="113"/>
      <c r="FC273" s="113"/>
      <c r="FD273" s="113"/>
      <c r="FE273" s="113"/>
      <c r="FF273" s="113"/>
      <c r="FG273" s="113"/>
      <c r="FH273" s="113"/>
      <c r="FI273" s="113"/>
    </row>
    <row r="274" spans="23:165" s="93" customFormat="1" ht="15">
      <c r="W274" s="113"/>
      <c r="X274" s="113"/>
      <c r="Y274" s="113"/>
      <c r="Z274" s="113"/>
      <c r="AA274" s="113"/>
      <c r="AB274" s="113"/>
      <c r="AC274" s="113"/>
      <c r="AD274" s="113"/>
      <c r="AE274" s="113"/>
      <c r="AF274" s="113"/>
      <c r="AG274" s="113"/>
      <c r="AH274" s="113"/>
      <c r="AI274" s="113"/>
      <c r="AJ274" s="113"/>
      <c r="AK274" s="113"/>
      <c r="AL274" s="113"/>
      <c r="AM274" s="113"/>
      <c r="AN274" s="113"/>
      <c r="AO274" s="113"/>
      <c r="AP274" s="113"/>
      <c r="AQ274" s="113"/>
      <c r="AR274" s="113"/>
      <c r="AS274" s="113"/>
      <c r="AT274" s="113"/>
      <c r="AU274" s="113"/>
      <c r="AV274" s="113"/>
      <c r="AW274" s="113"/>
      <c r="AX274" s="113"/>
      <c r="AY274" s="113"/>
      <c r="AZ274" s="113"/>
      <c r="BA274" s="113"/>
      <c r="BB274" s="113"/>
      <c r="BC274" s="113"/>
      <c r="BD274" s="113"/>
      <c r="BE274" s="113"/>
      <c r="BF274" s="113"/>
      <c r="BG274" s="113"/>
      <c r="BH274" s="113"/>
      <c r="BI274" s="113"/>
      <c r="BJ274" s="113"/>
      <c r="BK274" s="113"/>
      <c r="BL274" s="113"/>
      <c r="BM274" s="113"/>
      <c r="BN274" s="113"/>
      <c r="BO274" s="113"/>
      <c r="BP274" s="113"/>
      <c r="BQ274" s="113"/>
      <c r="BR274" s="113"/>
      <c r="BS274" s="113"/>
      <c r="BT274" s="113"/>
      <c r="BU274" s="113"/>
      <c r="BV274" s="113"/>
      <c r="BW274" s="113"/>
      <c r="BX274" s="113"/>
      <c r="BY274" s="113"/>
      <c r="BZ274" s="113"/>
      <c r="CA274" s="113"/>
      <c r="CB274" s="113"/>
      <c r="CC274" s="113"/>
      <c r="CD274" s="113"/>
      <c r="CE274" s="113"/>
      <c r="CF274" s="113"/>
      <c r="CG274" s="113"/>
      <c r="CH274" s="113"/>
      <c r="CI274" s="113"/>
      <c r="CJ274" s="113"/>
      <c r="CK274" s="113"/>
      <c r="CL274" s="113"/>
      <c r="CM274" s="113"/>
      <c r="CN274" s="113"/>
      <c r="CO274" s="113"/>
      <c r="CP274" s="113"/>
      <c r="CQ274" s="113"/>
      <c r="CR274" s="113"/>
      <c r="CS274" s="113"/>
      <c r="CT274" s="113"/>
      <c r="CU274" s="113"/>
      <c r="CV274" s="113"/>
      <c r="CW274" s="113"/>
      <c r="CX274" s="113"/>
      <c r="CY274" s="113"/>
      <c r="CZ274" s="113"/>
      <c r="DA274" s="113"/>
      <c r="DB274" s="113"/>
      <c r="DC274" s="113"/>
      <c r="DD274" s="113"/>
      <c r="DE274" s="113"/>
      <c r="DF274" s="113"/>
      <c r="DG274" s="113"/>
      <c r="DH274" s="113"/>
      <c r="DI274" s="113"/>
      <c r="DJ274" s="113"/>
      <c r="DK274" s="113"/>
      <c r="DL274" s="113"/>
      <c r="DM274" s="113"/>
      <c r="DN274" s="113"/>
      <c r="DO274" s="113"/>
      <c r="DP274" s="113"/>
      <c r="DQ274" s="113"/>
      <c r="DR274" s="113"/>
      <c r="DS274" s="113"/>
      <c r="DT274" s="113"/>
      <c r="DU274" s="113"/>
      <c r="DV274" s="113"/>
      <c r="DW274" s="113"/>
      <c r="DX274" s="113"/>
      <c r="DY274" s="113"/>
      <c r="DZ274" s="113"/>
      <c r="EA274" s="113"/>
      <c r="EB274" s="113"/>
      <c r="EC274" s="113"/>
      <c r="ED274" s="113"/>
      <c r="EE274" s="113"/>
      <c r="EF274" s="113"/>
      <c r="EG274" s="113"/>
      <c r="EH274" s="113"/>
      <c r="EI274" s="113"/>
      <c r="EJ274" s="113"/>
      <c r="EK274" s="113"/>
      <c r="EL274" s="113"/>
      <c r="EM274" s="113"/>
      <c r="EN274" s="113"/>
      <c r="EO274" s="113"/>
      <c r="EP274" s="113"/>
      <c r="EQ274" s="113"/>
      <c r="ER274" s="113"/>
      <c r="ES274" s="113"/>
      <c r="ET274" s="113"/>
      <c r="EU274" s="113"/>
      <c r="EV274" s="113"/>
      <c r="EW274" s="113"/>
      <c r="EX274" s="113"/>
      <c r="EY274" s="113"/>
      <c r="EZ274" s="113"/>
      <c r="FA274" s="113"/>
      <c r="FB274" s="113"/>
      <c r="FC274" s="113"/>
      <c r="FD274" s="113"/>
      <c r="FE274" s="113"/>
      <c r="FF274" s="113"/>
      <c r="FG274" s="113"/>
      <c r="FH274" s="113"/>
      <c r="FI274" s="113"/>
    </row>
    <row r="275" spans="23:165" s="93" customFormat="1" ht="15">
      <c r="W275" s="113"/>
      <c r="X275" s="113"/>
      <c r="Y275" s="113"/>
      <c r="Z275" s="113"/>
      <c r="AA275" s="113"/>
      <c r="AB275" s="113"/>
      <c r="AC275" s="113"/>
      <c r="AD275" s="113"/>
      <c r="AE275" s="113"/>
      <c r="AF275" s="113"/>
      <c r="AG275" s="113"/>
      <c r="AH275" s="113"/>
      <c r="AI275" s="113"/>
      <c r="AJ275" s="113"/>
      <c r="AK275" s="113"/>
      <c r="AL275" s="113"/>
      <c r="AM275" s="113"/>
      <c r="AN275" s="113"/>
      <c r="AO275" s="113"/>
      <c r="AP275" s="113"/>
      <c r="AQ275" s="113"/>
      <c r="AR275" s="113"/>
      <c r="AS275" s="113"/>
      <c r="AT275" s="113"/>
      <c r="AU275" s="113"/>
      <c r="AV275" s="113"/>
      <c r="AW275" s="113"/>
      <c r="AX275" s="113"/>
      <c r="AY275" s="113"/>
      <c r="AZ275" s="113"/>
      <c r="BA275" s="113"/>
      <c r="BB275" s="113"/>
      <c r="BC275" s="113"/>
      <c r="BD275" s="113"/>
      <c r="BE275" s="113"/>
      <c r="BF275" s="113"/>
      <c r="BG275" s="113"/>
      <c r="BH275" s="113"/>
      <c r="BI275" s="113"/>
      <c r="BJ275" s="113"/>
      <c r="BK275" s="113"/>
      <c r="BL275" s="113"/>
      <c r="BM275" s="113"/>
      <c r="BN275" s="113"/>
      <c r="BO275" s="113"/>
      <c r="BP275" s="113"/>
      <c r="BQ275" s="113"/>
      <c r="BR275" s="113"/>
      <c r="BS275" s="113"/>
      <c r="BT275" s="113"/>
      <c r="BU275" s="113"/>
      <c r="BV275" s="113"/>
      <c r="BW275" s="113"/>
      <c r="BX275" s="113"/>
      <c r="BY275" s="113"/>
      <c r="BZ275" s="113"/>
      <c r="CA275" s="113"/>
      <c r="CB275" s="113"/>
      <c r="CC275" s="113"/>
      <c r="CD275" s="113"/>
      <c r="CE275" s="113"/>
      <c r="CF275" s="113"/>
      <c r="CG275" s="113"/>
      <c r="CH275" s="113"/>
      <c r="CI275" s="113"/>
      <c r="CJ275" s="113"/>
      <c r="CK275" s="113"/>
      <c r="CL275" s="113"/>
      <c r="CM275" s="113"/>
      <c r="CN275" s="113"/>
      <c r="CO275" s="113"/>
      <c r="CP275" s="113"/>
      <c r="CQ275" s="113"/>
      <c r="CR275" s="113"/>
      <c r="CS275" s="113"/>
      <c r="CT275" s="113"/>
      <c r="CU275" s="113"/>
      <c r="CV275" s="113"/>
      <c r="CW275" s="113"/>
      <c r="CX275" s="113"/>
      <c r="CY275" s="113"/>
      <c r="CZ275" s="113"/>
      <c r="DA275" s="113"/>
      <c r="DB275" s="113"/>
      <c r="DC275" s="113"/>
      <c r="DD275" s="113"/>
      <c r="DE275" s="113"/>
      <c r="DF275" s="113"/>
      <c r="DG275" s="113"/>
      <c r="DH275" s="113"/>
      <c r="DI275" s="113"/>
      <c r="DJ275" s="113"/>
      <c r="DK275" s="113"/>
      <c r="DL275" s="113"/>
      <c r="DM275" s="113"/>
      <c r="DN275" s="113"/>
      <c r="DO275" s="113"/>
      <c r="DP275" s="113"/>
      <c r="DQ275" s="113"/>
      <c r="DR275" s="113"/>
      <c r="DS275" s="113"/>
      <c r="DT275" s="113"/>
      <c r="DU275" s="113"/>
      <c r="DV275" s="113"/>
      <c r="DW275" s="113"/>
      <c r="DX275" s="113"/>
      <c r="DY275" s="113"/>
      <c r="DZ275" s="113"/>
      <c r="EA275" s="113"/>
      <c r="EB275" s="113"/>
      <c r="EC275" s="113"/>
      <c r="ED275" s="113"/>
      <c r="EE275" s="113"/>
      <c r="EF275" s="113"/>
      <c r="EG275" s="113"/>
      <c r="EH275" s="113"/>
      <c r="EI275" s="113"/>
      <c r="EJ275" s="113"/>
      <c r="EK275" s="113"/>
      <c r="EL275" s="113"/>
      <c r="EM275" s="113"/>
      <c r="EN275" s="113"/>
      <c r="EO275" s="113"/>
      <c r="EP275" s="113"/>
      <c r="EQ275" s="113"/>
      <c r="ER275" s="113"/>
      <c r="ES275" s="113"/>
      <c r="ET275" s="113"/>
      <c r="EU275" s="113"/>
      <c r="EV275" s="113"/>
      <c r="EW275" s="113"/>
      <c r="EX275" s="113"/>
      <c r="EY275" s="113"/>
      <c r="EZ275" s="113"/>
      <c r="FA275" s="113"/>
      <c r="FB275" s="113"/>
      <c r="FC275" s="113"/>
      <c r="FD275" s="113"/>
      <c r="FE275" s="113"/>
      <c r="FF275" s="113"/>
      <c r="FG275" s="113"/>
      <c r="FH275" s="113"/>
      <c r="FI275" s="113"/>
    </row>
    <row r="276" spans="23:165" s="93" customFormat="1" ht="15">
      <c r="W276" s="113"/>
      <c r="X276" s="113"/>
      <c r="Y276" s="113"/>
      <c r="Z276" s="113"/>
      <c r="AA276" s="113"/>
      <c r="AB276" s="113"/>
      <c r="AC276" s="113"/>
      <c r="AD276" s="113"/>
      <c r="AE276" s="113"/>
      <c r="AF276" s="113"/>
      <c r="AG276" s="113"/>
      <c r="AH276" s="113"/>
      <c r="AI276" s="113"/>
      <c r="AJ276" s="113"/>
      <c r="AK276" s="113"/>
      <c r="AL276" s="113"/>
      <c r="AM276" s="113"/>
      <c r="AN276" s="113"/>
      <c r="AO276" s="113"/>
      <c r="AP276" s="113"/>
      <c r="AQ276" s="113"/>
      <c r="AR276" s="113"/>
      <c r="AS276" s="113"/>
      <c r="AT276" s="113"/>
      <c r="AU276" s="113"/>
      <c r="AV276" s="113"/>
      <c r="AW276" s="113"/>
      <c r="AX276" s="113"/>
      <c r="AY276" s="113"/>
      <c r="AZ276" s="113"/>
      <c r="BA276" s="113"/>
      <c r="BB276" s="113"/>
      <c r="BC276" s="113"/>
      <c r="BD276" s="113"/>
      <c r="BE276" s="113"/>
      <c r="BF276" s="113"/>
      <c r="BG276" s="113"/>
      <c r="BH276" s="113"/>
      <c r="BI276" s="113"/>
      <c r="BJ276" s="113"/>
      <c r="BK276" s="113"/>
      <c r="BL276" s="113"/>
      <c r="BM276" s="113"/>
      <c r="BN276" s="113"/>
      <c r="BO276" s="113"/>
      <c r="BP276" s="113"/>
      <c r="BQ276" s="113"/>
      <c r="BR276" s="113"/>
      <c r="BS276" s="113"/>
      <c r="BT276" s="113"/>
      <c r="BU276" s="113"/>
      <c r="BV276" s="113"/>
      <c r="BW276" s="113"/>
      <c r="BX276" s="113"/>
      <c r="BY276" s="113"/>
      <c r="BZ276" s="113"/>
      <c r="CA276" s="113"/>
      <c r="CB276" s="113"/>
      <c r="CC276" s="113"/>
      <c r="CD276" s="113"/>
      <c r="CE276" s="113"/>
      <c r="CF276" s="113"/>
      <c r="CG276" s="113"/>
      <c r="CH276" s="113"/>
      <c r="CI276" s="113"/>
      <c r="CJ276" s="113"/>
      <c r="CK276" s="113"/>
      <c r="CL276" s="113"/>
      <c r="CM276" s="113"/>
      <c r="CN276" s="113"/>
      <c r="CO276" s="113"/>
      <c r="CP276" s="113"/>
      <c r="CQ276" s="113"/>
      <c r="CR276" s="113"/>
      <c r="CS276" s="113"/>
      <c r="CT276" s="113"/>
      <c r="CU276" s="113"/>
      <c r="CV276" s="113"/>
      <c r="CW276" s="113"/>
      <c r="CX276" s="113"/>
      <c r="CY276" s="113"/>
      <c r="CZ276" s="113"/>
      <c r="DA276" s="113"/>
      <c r="DB276" s="113"/>
      <c r="DC276" s="113"/>
      <c r="DD276" s="113"/>
      <c r="DE276" s="113"/>
      <c r="DF276" s="113"/>
      <c r="DG276" s="113"/>
      <c r="DH276" s="113"/>
      <c r="DI276" s="113"/>
      <c r="DJ276" s="113"/>
      <c r="DK276" s="113"/>
      <c r="DL276" s="113"/>
      <c r="DM276" s="113"/>
      <c r="DN276" s="113"/>
      <c r="DO276" s="113"/>
      <c r="DP276" s="113"/>
      <c r="DQ276" s="113"/>
      <c r="DR276" s="113"/>
      <c r="DS276" s="113"/>
      <c r="DT276" s="113"/>
      <c r="DU276" s="113"/>
      <c r="DV276" s="113"/>
      <c r="DW276" s="113"/>
      <c r="DX276" s="113"/>
      <c r="DY276" s="113"/>
      <c r="DZ276" s="113"/>
      <c r="EA276" s="113"/>
      <c r="EB276" s="113"/>
      <c r="EC276" s="113"/>
      <c r="ED276" s="113"/>
      <c r="EE276" s="113"/>
      <c r="EF276" s="113"/>
      <c r="EG276" s="113"/>
      <c r="EH276" s="113"/>
      <c r="EI276" s="113"/>
      <c r="EJ276" s="113"/>
      <c r="EK276" s="113"/>
      <c r="EL276" s="113"/>
      <c r="EM276" s="113"/>
      <c r="EN276" s="113"/>
      <c r="EO276" s="113"/>
      <c r="EP276" s="113"/>
      <c r="EQ276" s="113"/>
      <c r="ER276" s="113"/>
      <c r="ES276" s="113"/>
      <c r="ET276" s="113"/>
      <c r="EU276" s="113"/>
      <c r="EV276" s="113"/>
      <c r="EW276" s="113"/>
      <c r="EX276" s="113"/>
      <c r="EY276" s="113"/>
      <c r="EZ276" s="113"/>
      <c r="FA276" s="113"/>
      <c r="FB276" s="113"/>
      <c r="FC276" s="113"/>
      <c r="FD276" s="113"/>
      <c r="FE276" s="113"/>
      <c r="FF276" s="113"/>
      <c r="FG276" s="113"/>
      <c r="FH276" s="113"/>
      <c r="FI276" s="113"/>
    </row>
    <row r="277" spans="23:165" s="93" customFormat="1" ht="15">
      <c r="W277" s="113"/>
      <c r="X277" s="113"/>
      <c r="Y277" s="113"/>
      <c r="Z277" s="113"/>
      <c r="AA277" s="113"/>
      <c r="AB277" s="113"/>
      <c r="AC277" s="113"/>
      <c r="AD277" s="113"/>
      <c r="AE277" s="113"/>
      <c r="AF277" s="113"/>
      <c r="AG277" s="113"/>
      <c r="AH277" s="113"/>
      <c r="AI277" s="113"/>
      <c r="AJ277" s="113"/>
      <c r="AK277" s="113"/>
      <c r="AL277" s="113"/>
      <c r="AM277" s="113"/>
      <c r="AN277" s="113"/>
      <c r="AO277" s="113"/>
      <c r="AP277" s="113"/>
      <c r="AQ277" s="113"/>
      <c r="AR277" s="113"/>
      <c r="AS277" s="113"/>
      <c r="AT277" s="113"/>
      <c r="AU277" s="113"/>
      <c r="AV277" s="113"/>
      <c r="AW277" s="113"/>
      <c r="AX277" s="113"/>
      <c r="AY277" s="113"/>
      <c r="AZ277" s="113"/>
      <c r="BA277" s="113"/>
      <c r="BB277" s="113"/>
      <c r="BC277" s="113"/>
      <c r="BD277" s="113"/>
      <c r="BE277" s="113"/>
      <c r="BF277" s="113"/>
      <c r="BG277" s="113"/>
      <c r="BH277" s="113"/>
      <c r="BI277" s="113"/>
      <c r="BJ277" s="113"/>
      <c r="BK277" s="113"/>
      <c r="BL277" s="113"/>
      <c r="BM277" s="113"/>
      <c r="BN277" s="113"/>
      <c r="BO277" s="113"/>
      <c r="BP277" s="113"/>
      <c r="BQ277" s="113"/>
      <c r="BR277" s="113"/>
      <c r="BS277" s="113"/>
      <c r="BT277" s="113"/>
      <c r="BU277" s="113"/>
      <c r="BV277" s="113"/>
      <c r="BW277" s="113"/>
      <c r="BX277" s="113"/>
      <c r="BY277" s="113"/>
      <c r="BZ277" s="113"/>
      <c r="CA277" s="113"/>
      <c r="CB277" s="113"/>
      <c r="CC277" s="113"/>
      <c r="CD277" s="113"/>
      <c r="CE277" s="113"/>
      <c r="CF277" s="113"/>
      <c r="CG277" s="113"/>
      <c r="CH277" s="113"/>
      <c r="CI277" s="113"/>
      <c r="CJ277" s="113"/>
      <c r="CK277" s="113"/>
      <c r="CL277" s="113"/>
      <c r="CM277" s="113"/>
      <c r="CN277" s="113"/>
      <c r="CO277" s="113"/>
      <c r="CP277" s="113"/>
      <c r="CQ277" s="113"/>
      <c r="CR277" s="113"/>
      <c r="CS277" s="113"/>
      <c r="CT277" s="113"/>
      <c r="CU277" s="113"/>
      <c r="CV277" s="113"/>
      <c r="CW277" s="113"/>
      <c r="CX277" s="113"/>
      <c r="CY277" s="113"/>
      <c r="CZ277" s="113"/>
      <c r="DA277" s="113"/>
      <c r="DB277" s="113"/>
      <c r="DC277" s="113"/>
      <c r="DD277" s="113"/>
      <c r="DE277" s="113"/>
      <c r="DF277" s="113"/>
      <c r="DG277" s="113"/>
      <c r="DH277" s="113"/>
      <c r="DI277" s="113"/>
      <c r="DJ277" s="113"/>
      <c r="DK277" s="113"/>
      <c r="DL277" s="113"/>
      <c r="DM277" s="113"/>
      <c r="DN277" s="113"/>
      <c r="DO277" s="113"/>
      <c r="DP277" s="113"/>
      <c r="DQ277" s="113"/>
      <c r="DR277" s="113"/>
      <c r="DS277" s="113"/>
      <c r="DT277" s="113"/>
      <c r="DU277" s="113"/>
      <c r="DV277" s="113"/>
      <c r="DW277" s="113"/>
      <c r="DX277" s="113"/>
      <c r="DY277" s="113"/>
      <c r="DZ277" s="113"/>
      <c r="EA277" s="113"/>
      <c r="EB277" s="113"/>
      <c r="EC277" s="113"/>
      <c r="ED277" s="113"/>
      <c r="EE277" s="113"/>
      <c r="EF277" s="113"/>
      <c r="EG277" s="113"/>
      <c r="EH277" s="113"/>
      <c r="EI277" s="113"/>
      <c r="EJ277" s="113"/>
      <c r="EK277" s="113"/>
      <c r="EL277" s="113"/>
      <c r="EM277" s="113"/>
      <c r="EN277" s="113"/>
      <c r="EO277" s="113"/>
      <c r="EP277" s="113"/>
      <c r="EQ277" s="113"/>
      <c r="ER277" s="113"/>
      <c r="ES277" s="113"/>
      <c r="ET277" s="113"/>
      <c r="EU277" s="113"/>
      <c r="EV277" s="113"/>
      <c r="EW277" s="113"/>
      <c r="EX277" s="113"/>
      <c r="EY277" s="113"/>
      <c r="EZ277" s="113"/>
      <c r="FA277" s="113"/>
      <c r="FB277" s="113"/>
      <c r="FC277" s="113"/>
      <c r="FD277" s="113"/>
      <c r="FE277" s="113"/>
      <c r="FF277" s="113"/>
      <c r="FG277" s="113"/>
      <c r="FH277" s="113"/>
      <c r="FI277" s="113"/>
    </row>
    <row r="278" spans="23:165" s="93" customFormat="1" ht="15">
      <c r="W278" s="113"/>
      <c r="X278" s="113"/>
      <c r="Y278" s="113"/>
      <c r="Z278" s="113"/>
      <c r="AA278" s="113"/>
      <c r="AB278" s="113"/>
      <c r="AC278" s="113"/>
      <c r="AD278" s="113"/>
      <c r="AE278" s="113"/>
      <c r="AF278" s="113"/>
      <c r="AG278" s="113"/>
      <c r="AH278" s="113"/>
      <c r="AI278" s="113"/>
      <c r="AJ278" s="113"/>
      <c r="AK278" s="113"/>
      <c r="AL278" s="113"/>
      <c r="AM278" s="113"/>
      <c r="AN278" s="113"/>
      <c r="AO278" s="113"/>
      <c r="AP278" s="113"/>
      <c r="AQ278" s="113"/>
      <c r="AR278" s="113"/>
      <c r="AS278" s="113"/>
      <c r="AT278" s="113"/>
      <c r="AU278" s="113"/>
      <c r="AV278" s="113"/>
      <c r="AW278" s="113"/>
      <c r="AX278" s="113"/>
      <c r="AY278" s="113"/>
      <c r="AZ278" s="113"/>
      <c r="BA278" s="113"/>
      <c r="BB278" s="113"/>
      <c r="BC278" s="113"/>
      <c r="BD278" s="113"/>
      <c r="BE278" s="113"/>
      <c r="BF278" s="113"/>
      <c r="BG278" s="113"/>
      <c r="BH278" s="113"/>
      <c r="BI278" s="113"/>
      <c r="BJ278" s="113"/>
      <c r="BK278" s="113"/>
      <c r="BL278" s="113"/>
      <c r="BM278" s="113"/>
      <c r="BN278" s="113"/>
      <c r="BO278" s="113"/>
      <c r="BP278" s="113"/>
      <c r="BQ278" s="113"/>
      <c r="BR278" s="113"/>
      <c r="BS278" s="113"/>
      <c r="BT278" s="113"/>
      <c r="BU278" s="113"/>
      <c r="BV278" s="113"/>
      <c r="BW278" s="113"/>
      <c r="BX278" s="113"/>
      <c r="BY278" s="113"/>
      <c r="BZ278" s="113"/>
      <c r="CA278" s="113"/>
      <c r="CB278" s="113"/>
      <c r="CC278" s="113"/>
      <c r="CD278" s="113"/>
      <c r="CE278" s="113"/>
      <c r="CF278" s="113"/>
      <c r="CG278" s="113"/>
      <c r="CH278" s="113"/>
      <c r="CI278" s="113"/>
      <c r="CJ278" s="113"/>
      <c r="CK278" s="113"/>
      <c r="CL278" s="113"/>
      <c r="CM278" s="113"/>
      <c r="CN278" s="113"/>
      <c r="CO278" s="113"/>
      <c r="CP278" s="113"/>
      <c r="CQ278" s="113"/>
      <c r="CR278" s="113"/>
      <c r="CS278" s="113"/>
      <c r="CT278" s="113"/>
      <c r="CU278" s="113"/>
      <c r="CV278" s="113"/>
      <c r="CW278" s="113"/>
      <c r="CX278" s="113"/>
      <c r="CY278" s="113"/>
      <c r="CZ278" s="113"/>
      <c r="DA278" s="113"/>
      <c r="DB278" s="113"/>
      <c r="DC278" s="113"/>
      <c r="DD278" s="113"/>
      <c r="DE278" s="113"/>
      <c r="DF278" s="113"/>
      <c r="DG278" s="113"/>
      <c r="DH278" s="113"/>
      <c r="DI278" s="113"/>
      <c r="DJ278" s="113"/>
      <c r="DK278" s="113"/>
      <c r="DL278" s="113"/>
      <c r="DM278" s="113"/>
      <c r="DN278" s="113"/>
      <c r="DO278" s="113"/>
      <c r="DP278" s="113"/>
      <c r="DQ278" s="113"/>
      <c r="DR278" s="113"/>
      <c r="DS278" s="113"/>
      <c r="DT278" s="113"/>
      <c r="DU278" s="113"/>
      <c r="DV278" s="113"/>
      <c r="DW278" s="113"/>
      <c r="DX278" s="113"/>
      <c r="DY278" s="113"/>
      <c r="DZ278" s="113"/>
      <c r="EA278" s="113"/>
      <c r="EB278" s="113"/>
      <c r="EC278" s="113"/>
      <c r="ED278" s="113"/>
      <c r="EE278" s="113"/>
      <c r="EF278" s="113"/>
      <c r="EG278" s="113"/>
      <c r="EH278" s="113"/>
      <c r="EI278" s="113"/>
      <c r="EJ278" s="113"/>
      <c r="EK278" s="113"/>
      <c r="EL278" s="113"/>
      <c r="EM278" s="113"/>
      <c r="EN278" s="113"/>
      <c r="EO278" s="113"/>
      <c r="EP278" s="113"/>
      <c r="EQ278" s="113"/>
      <c r="ER278" s="113"/>
      <c r="ES278" s="113"/>
      <c r="ET278" s="113"/>
      <c r="EU278" s="113"/>
      <c r="EV278" s="113"/>
      <c r="EW278" s="113"/>
      <c r="EX278" s="113"/>
      <c r="EY278" s="113"/>
      <c r="EZ278" s="113"/>
      <c r="FA278" s="113"/>
      <c r="FB278" s="113"/>
      <c r="FC278" s="113"/>
      <c r="FD278" s="113"/>
      <c r="FE278" s="113"/>
      <c r="FF278" s="113"/>
      <c r="FG278" s="113"/>
      <c r="FH278" s="113"/>
      <c r="FI278" s="113"/>
    </row>
    <row r="279" spans="23:165" s="93" customFormat="1" ht="15">
      <c r="W279" s="113"/>
      <c r="X279" s="113"/>
      <c r="Y279" s="113"/>
      <c r="Z279" s="113"/>
      <c r="AA279" s="113"/>
      <c r="AB279" s="113"/>
      <c r="AC279" s="113"/>
      <c r="AD279" s="113"/>
      <c r="AE279" s="113"/>
      <c r="AF279" s="113"/>
      <c r="AG279" s="113"/>
      <c r="AH279" s="113"/>
      <c r="AI279" s="113"/>
      <c r="AJ279" s="113"/>
      <c r="AK279" s="113"/>
      <c r="AL279" s="113"/>
      <c r="AM279" s="113"/>
      <c r="AN279" s="113"/>
      <c r="AO279" s="113"/>
      <c r="AP279" s="113"/>
      <c r="AQ279" s="113"/>
      <c r="AR279" s="113"/>
      <c r="AS279" s="113"/>
      <c r="AT279" s="113"/>
      <c r="AU279" s="113"/>
      <c r="AV279" s="113"/>
      <c r="AW279" s="113"/>
      <c r="AX279" s="113"/>
      <c r="AY279" s="113"/>
      <c r="AZ279" s="113"/>
      <c r="BA279" s="113"/>
      <c r="BB279" s="113"/>
      <c r="BC279" s="113"/>
      <c r="BD279" s="113"/>
      <c r="BE279" s="113"/>
      <c r="BF279" s="113"/>
      <c r="BG279" s="113"/>
      <c r="BH279" s="113"/>
      <c r="BI279" s="113"/>
      <c r="BJ279" s="113"/>
      <c r="BK279" s="113"/>
      <c r="BL279" s="113"/>
      <c r="BM279" s="113"/>
      <c r="BN279" s="113"/>
      <c r="BO279" s="113"/>
      <c r="BP279" s="113"/>
      <c r="BQ279" s="113"/>
      <c r="BR279" s="113"/>
      <c r="BS279" s="113"/>
      <c r="BT279" s="113"/>
      <c r="BU279" s="113"/>
      <c r="BV279" s="113"/>
      <c r="BW279" s="113"/>
      <c r="BX279" s="113"/>
      <c r="BY279" s="113"/>
      <c r="BZ279" s="113"/>
      <c r="CA279" s="113"/>
      <c r="CB279" s="113"/>
      <c r="CC279" s="113"/>
      <c r="CD279" s="113"/>
      <c r="CE279" s="113"/>
      <c r="CF279" s="113"/>
      <c r="CG279" s="113"/>
      <c r="CH279" s="113"/>
      <c r="CI279" s="113"/>
      <c r="CJ279" s="113"/>
      <c r="CK279" s="113"/>
      <c r="CL279" s="113"/>
      <c r="CM279" s="113"/>
      <c r="CN279" s="113"/>
      <c r="CO279" s="113"/>
      <c r="CP279" s="113"/>
      <c r="CQ279" s="113"/>
      <c r="CR279" s="113"/>
      <c r="CS279" s="113"/>
      <c r="CT279" s="113"/>
      <c r="CU279" s="113"/>
      <c r="CV279" s="113"/>
      <c r="CW279" s="113"/>
      <c r="CX279" s="113"/>
      <c r="CY279" s="113"/>
      <c r="CZ279" s="113"/>
      <c r="DA279" s="113"/>
      <c r="DB279" s="113"/>
      <c r="DC279" s="113"/>
      <c r="DD279" s="113"/>
      <c r="DE279" s="113"/>
      <c r="DF279" s="113"/>
      <c r="DG279" s="113"/>
      <c r="DH279" s="113"/>
      <c r="DI279" s="113"/>
      <c r="DJ279" s="113"/>
      <c r="DK279" s="113"/>
      <c r="DL279" s="113"/>
      <c r="DM279" s="113"/>
      <c r="DN279" s="113"/>
      <c r="DO279" s="113"/>
      <c r="DP279" s="113"/>
      <c r="DQ279" s="113"/>
      <c r="DR279" s="113"/>
      <c r="DS279" s="113"/>
      <c r="DT279" s="113"/>
      <c r="DU279" s="113"/>
      <c r="DV279" s="113"/>
      <c r="DW279" s="113"/>
      <c r="DX279" s="113"/>
      <c r="DY279" s="113"/>
      <c r="DZ279" s="113"/>
      <c r="EA279" s="113"/>
      <c r="EB279" s="113"/>
      <c r="EC279" s="113"/>
      <c r="ED279" s="113"/>
      <c r="EE279" s="113"/>
      <c r="EF279" s="113"/>
      <c r="EG279" s="113"/>
      <c r="EH279" s="113"/>
      <c r="EI279" s="113"/>
      <c r="EJ279" s="113"/>
      <c r="EK279" s="113"/>
      <c r="EL279" s="113"/>
      <c r="EM279" s="113"/>
      <c r="EN279" s="113"/>
      <c r="EO279" s="113"/>
      <c r="EP279" s="113"/>
      <c r="EQ279" s="113"/>
      <c r="ER279" s="113"/>
      <c r="ES279" s="113"/>
      <c r="ET279" s="113"/>
      <c r="EU279" s="113"/>
      <c r="EV279" s="113"/>
      <c r="EW279" s="113"/>
      <c r="EX279" s="113"/>
      <c r="EY279" s="113"/>
      <c r="EZ279" s="113"/>
      <c r="FA279" s="113"/>
      <c r="FB279" s="113"/>
      <c r="FC279" s="113"/>
      <c r="FD279" s="113"/>
      <c r="FE279" s="113"/>
      <c r="FF279" s="113"/>
      <c r="FG279" s="113"/>
      <c r="FH279" s="113"/>
      <c r="FI279" s="113"/>
    </row>
    <row r="280" spans="23:165" s="93" customFormat="1" ht="15">
      <c r="W280" s="113"/>
      <c r="X280" s="113"/>
      <c r="Y280" s="113"/>
      <c r="Z280" s="113"/>
      <c r="AA280" s="113"/>
      <c r="AB280" s="113"/>
      <c r="AC280" s="113"/>
      <c r="AD280" s="113"/>
      <c r="AE280" s="113"/>
      <c r="AF280" s="113"/>
      <c r="AG280" s="113"/>
      <c r="AH280" s="113"/>
      <c r="AI280" s="113"/>
      <c r="AJ280" s="113"/>
      <c r="AK280" s="113"/>
      <c r="AL280" s="113"/>
      <c r="AM280" s="113"/>
      <c r="AN280" s="113"/>
      <c r="AO280" s="113"/>
      <c r="AP280" s="113"/>
      <c r="AQ280" s="113"/>
      <c r="AR280" s="113"/>
      <c r="AS280" s="113"/>
      <c r="AT280" s="113"/>
      <c r="AU280" s="113"/>
      <c r="AV280" s="113"/>
      <c r="AW280" s="113"/>
      <c r="AX280" s="113"/>
      <c r="AY280" s="113"/>
      <c r="AZ280" s="113"/>
      <c r="BA280" s="113"/>
      <c r="BB280" s="113"/>
      <c r="BC280" s="113"/>
      <c r="BD280" s="113"/>
      <c r="BE280" s="113"/>
      <c r="BF280" s="113"/>
      <c r="BG280" s="113"/>
      <c r="BH280" s="113"/>
      <c r="BI280" s="113"/>
      <c r="BJ280" s="113"/>
      <c r="BK280" s="113"/>
      <c r="BL280" s="113"/>
      <c r="BM280" s="113"/>
      <c r="BN280" s="113"/>
      <c r="BO280" s="113"/>
      <c r="BP280" s="113"/>
      <c r="BQ280" s="113"/>
      <c r="BR280" s="113"/>
      <c r="BS280" s="113"/>
      <c r="BT280" s="113"/>
      <c r="BU280" s="113"/>
      <c r="BV280" s="113"/>
      <c r="BW280" s="113"/>
      <c r="BX280" s="113"/>
      <c r="BY280" s="113"/>
      <c r="BZ280" s="113"/>
      <c r="CA280" s="113"/>
      <c r="CB280" s="113"/>
      <c r="CC280" s="113"/>
      <c r="CD280" s="113"/>
      <c r="CE280" s="113"/>
      <c r="CF280" s="113"/>
      <c r="CG280" s="113"/>
      <c r="CH280" s="113"/>
      <c r="CI280" s="113"/>
      <c r="CJ280" s="113"/>
      <c r="CK280" s="113"/>
      <c r="CL280" s="113"/>
      <c r="CM280" s="113"/>
      <c r="CN280" s="113"/>
      <c r="CO280" s="113"/>
      <c r="CP280" s="113"/>
      <c r="CQ280" s="113"/>
      <c r="CR280" s="113"/>
      <c r="CS280" s="113"/>
      <c r="CT280" s="113"/>
      <c r="CU280" s="113"/>
      <c r="CV280" s="113"/>
      <c r="CW280" s="113"/>
      <c r="CX280" s="113"/>
      <c r="CY280" s="113"/>
      <c r="CZ280" s="113"/>
      <c r="DA280" s="113"/>
      <c r="DB280" s="113"/>
      <c r="DC280" s="113"/>
      <c r="DD280" s="113"/>
      <c r="DE280" s="113"/>
      <c r="DF280" s="113"/>
      <c r="DG280" s="113"/>
      <c r="DH280" s="113"/>
      <c r="DI280" s="113"/>
      <c r="DJ280" s="113"/>
      <c r="DK280" s="113"/>
      <c r="DL280" s="113"/>
      <c r="DM280" s="113"/>
      <c r="DN280" s="113"/>
      <c r="DO280" s="113"/>
      <c r="DP280" s="113"/>
      <c r="DQ280" s="113"/>
      <c r="DR280" s="113"/>
      <c r="DS280" s="113"/>
      <c r="DT280" s="113"/>
      <c r="DU280" s="113"/>
      <c r="DV280" s="113"/>
      <c r="DW280" s="113"/>
      <c r="DX280" s="113"/>
      <c r="DY280" s="113"/>
      <c r="DZ280" s="113"/>
      <c r="EA280" s="113"/>
      <c r="EB280" s="113"/>
      <c r="EC280" s="113"/>
      <c r="ED280" s="113"/>
      <c r="EE280" s="113"/>
      <c r="EF280" s="113"/>
      <c r="EG280" s="113"/>
      <c r="EH280" s="113"/>
      <c r="EI280" s="113"/>
      <c r="EJ280" s="113"/>
      <c r="EK280" s="113"/>
      <c r="EL280" s="113"/>
      <c r="EM280" s="113"/>
      <c r="EN280" s="113"/>
      <c r="EO280" s="113"/>
      <c r="EP280" s="113"/>
      <c r="EQ280" s="113"/>
      <c r="ER280" s="113"/>
      <c r="ES280" s="113"/>
      <c r="ET280" s="113"/>
      <c r="EU280" s="113"/>
      <c r="EV280" s="113"/>
      <c r="EW280" s="113"/>
      <c r="EX280" s="113"/>
      <c r="EY280" s="113"/>
      <c r="EZ280" s="113"/>
      <c r="FA280" s="113"/>
      <c r="FB280" s="113"/>
      <c r="FC280" s="113"/>
      <c r="FD280" s="113"/>
      <c r="FE280" s="113"/>
      <c r="FF280" s="113"/>
      <c r="FG280" s="113"/>
      <c r="FH280" s="113"/>
      <c r="FI280" s="113"/>
    </row>
    <row r="281" spans="23:165" s="93" customFormat="1" ht="15">
      <c r="W281" s="113"/>
      <c r="X281" s="113"/>
      <c r="Y281" s="113"/>
      <c r="Z281" s="113"/>
      <c r="AA281" s="113"/>
      <c r="AB281" s="113"/>
      <c r="AC281" s="113"/>
      <c r="AD281" s="113"/>
      <c r="AE281" s="113"/>
      <c r="AF281" s="113"/>
      <c r="AG281" s="113"/>
      <c r="AH281" s="113"/>
      <c r="AI281" s="113"/>
      <c r="AJ281" s="113"/>
      <c r="AK281" s="113"/>
      <c r="AL281" s="113"/>
      <c r="AM281" s="113"/>
      <c r="AN281" s="113"/>
      <c r="AO281" s="113"/>
      <c r="AP281" s="113"/>
      <c r="AQ281" s="113"/>
      <c r="AR281" s="113"/>
      <c r="AS281" s="113"/>
      <c r="AT281" s="113"/>
      <c r="AU281" s="113"/>
      <c r="AV281" s="113"/>
      <c r="AW281" s="113"/>
      <c r="AX281" s="113"/>
      <c r="AY281" s="113"/>
      <c r="AZ281" s="113"/>
      <c r="BA281" s="113"/>
      <c r="BB281" s="113"/>
      <c r="BC281" s="113"/>
      <c r="BD281" s="113"/>
      <c r="BE281" s="113"/>
      <c r="BF281" s="113"/>
      <c r="BG281" s="113"/>
      <c r="BH281" s="113"/>
      <c r="BI281" s="113"/>
      <c r="BJ281" s="113"/>
      <c r="BK281" s="113"/>
      <c r="BL281" s="113"/>
      <c r="BM281" s="113"/>
      <c r="BN281" s="113"/>
      <c r="BO281" s="113"/>
      <c r="BP281" s="113"/>
      <c r="BQ281" s="113"/>
      <c r="BR281" s="113"/>
      <c r="BS281" s="113"/>
      <c r="BT281" s="113"/>
      <c r="BU281" s="113"/>
      <c r="BV281" s="113"/>
      <c r="BW281" s="113"/>
      <c r="BX281" s="113"/>
      <c r="BY281" s="113"/>
      <c r="BZ281" s="113"/>
      <c r="CA281" s="113"/>
      <c r="CB281" s="113"/>
      <c r="CC281" s="113"/>
      <c r="CD281" s="113"/>
      <c r="CE281" s="113"/>
      <c r="CF281" s="113"/>
      <c r="CG281" s="113"/>
      <c r="CH281" s="113"/>
      <c r="CI281" s="113"/>
      <c r="CJ281" s="113"/>
      <c r="CK281" s="113"/>
      <c r="CL281" s="113"/>
      <c r="CM281" s="113"/>
      <c r="CN281" s="113"/>
      <c r="CO281" s="113"/>
      <c r="CP281" s="113"/>
      <c r="CQ281" s="113"/>
      <c r="CR281" s="113"/>
      <c r="CS281" s="113"/>
      <c r="CT281" s="113"/>
      <c r="CU281" s="113"/>
      <c r="CV281" s="113"/>
      <c r="CW281" s="113"/>
      <c r="CX281" s="113"/>
      <c r="CY281" s="113"/>
      <c r="CZ281" s="113"/>
      <c r="DA281" s="113"/>
      <c r="DB281" s="113"/>
      <c r="DC281" s="113"/>
      <c r="DD281" s="113"/>
      <c r="DE281" s="113"/>
      <c r="DF281" s="113"/>
      <c r="DG281" s="113"/>
      <c r="DH281" s="113"/>
      <c r="DI281" s="113"/>
      <c r="DJ281" s="113"/>
      <c r="DK281" s="113"/>
      <c r="DL281" s="113"/>
      <c r="DM281" s="113"/>
      <c r="DN281" s="113"/>
      <c r="DO281" s="113"/>
      <c r="DP281" s="113"/>
      <c r="DQ281" s="113"/>
      <c r="DR281" s="113"/>
      <c r="DS281" s="113"/>
      <c r="DT281" s="113"/>
      <c r="DU281" s="113"/>
      <c r="DV281" s="113"/>
      <c r="DW281" s="113"/>
      <c r="DX281" s="113"/>
      <c r="DY281" s="113"/>
      <c r="DZ281" s="113"/>
      <c r="EA281" s="113"/>
      <c r="EB281" s="113"/>
      <c r="EC281" s="113"/>
      <c r="ED281" s="113"/>
      <c r="EE281" s="113"/>
      <c r="EF281" s="113"/>
      <c r="EG281" s="113"/>
      <c r="EH281" s="113"/>
      <c r="EI281" s="113"/>
      <c r="EJ281" s="113"/>
      <c r="EK281" s="113"/>
      <c r="EL281" s="113"/>
      <c r="EM281" s="113"/>
      <c r="EN281" s="113"/>
      <c r="EO281" s="113"/>
      <c r="EP281" s="113"/>
      <c r="EQ281" s="113"/>
      <c r="ER281" s="113"/>
      <c r="ES281" s="113"/>
      <c r="ET281" s="113"/>
      <c r="EU281" s="113"/>
      <c r="EV281" s="113"/>
      <c r="EW281" s="113"/>
      <c r="EX281" s="113"/>
      <c r="EY281" s="113"/>
      <c r="EZ281" s="113"/>
      <c r="FA281" s="113"/>
      <c r="FB281" s="113"/>
      <c r="FC281" s="113"/>
      <c r="FD281" s="113"/>
      <c r="FE281" s="113"/>
      <c r="FF281" s="113"/>
      <c r="FG281" s="113"/>
      <c r="FH281" s="113"/>
      <c r="FI281" s="113"/>
    </row>
    <row r="282" spans="23:165" s="93" customFormat="1" ht="15">
      <c r="W282" s="113"/>
      <c r="X282" s="113"/>
      <c r="Y282" s="113"/>
      <c r="Z282" s="113"/>
      <c r="AA282" s="113"/>
      <c r="AB282" s="113"/>
      <c r="AC282" s="113"/>
      <c r="AD282" s="113"/>
      <c r="AE282" s="113"/>
      <c r="AF282" s="113"/>
      <c r="AG282" s="113"/>
      <c r="AH282" s="113"/>
      <c r="AI282" s="113"/>
      <c r="AJ282" s="113"/>
      <c r="AK282" s="113"/>
      <c r="AL282" s="113"/>
      <c r="AM282" s="113"/>
      <c r="AN282" s="113"/>
      <c r="AO282" s="113"/>
      <c r="AP282" s="113"/>
      <c r="AQ282" s="113"/>
      <c r="AR282" s="113"/>
      <c r="AS282" s="113"/>
      <c r="AT282" s="113"/>
      <c r="AU282" s="113"/>
      <c r="AV282" s="113"/>
      <c r="AW282" s="113"/>
      <c r="AX282" s="113"/>
      <c r="AY282" s="113"/>
      <c r="AZ282" s="113"/>
      <c r="BA282" s="113"/>
      <c r="BB282" s="113"/>
      <c r="BC282" s="113"/>
      <c r="BD282" s="113"/>
      <c r="BE282" s="113"/>
      <c r="BF282" s="113"/>
      <c r="BG282" s="113"/>
      <c r="BH282" s="113"/>
      <c r="BI282" s="113"/>
      <c r="BJ282" s="113"/>
      <c r="BK282" s="113"/>
      <c r="BL282" s="113"/>
      <c r="BM282" s="113"/>
      <c r="BN282" s="113"/>
      <c r="BO282" s="113"/>
      <c r="BP282" s="113"/>
      <c r="BQ282" s="113"/>
      <c r="BR282" s="113"/>
      <c r="BS282" s="113"/>
      <c r="BT282" s="113"/>
      <c r="BU282" s="113"/>
      <c r="BV282" s="113"/>
      <c r="BW282" s="113"/>
      <c r="BX282" s="113"/>
      <c r="BY282" s="113"/>
      <c r="BZ282" s="113"/>
      <c r="CA282" s="113"/>
      <c r="CB282" s="113"/>
      <c r="CC282" s="113"/>
      <c r="CD282" s="113"/>
      <c r="CE282" s="113"/>
      <c r="CF282" s="113"/>
      <c r="CG282" s="113"/>
      <c r="CH282" s="113"/>
      <c r="CI282" s="113"/>
      <c r="CJ282" s="113"/>
      <c r="CK282" s="113"/>
      <c r="CL282" s="113"/>
      <c r="CM282" s="113"/>
      <c r="CN282" s="113"/>
      <c r="CO282" s="113"/>
      <c r="CP282" s="113"/>
      <c r="CQ282" s="113"/>
      <c r="CR282" s="113"/>
      <c r="CS282" s="113"/>
      <c r="CT282" s="113"/>
      <c r="CU282" s="113"/>
      <c r="CV282" s="113"/>
      <c r="CW282" s="113"/>
      <c r="CX282" s="113"/>
      <c r="CY282" s="113"/>
      <c r="CZ282" s="113"/>
      <c r="DA282" s="113"/>
      <c r="DB282" s="113"/>
      <c r="DC282" s="113"/>
      <c r="DD282" s="113"/>
      <c r="DE282" s="113"/>
      <c r="DF282" s="113"/>
      <c r="DG282" s="113"/>
      <c r="DH282" s="113"/>
      <c r="DI282" s="113"/>
      <c r="DJ282" s="113"/>
      <c r="DK282" s="113"/>
      <c r="DL282" s="113"/>
      <c r="DM282" s="113"/>
      <c r="DN282" s="113"/>
      <c r="DO282" s="113"/>
      <c r="DP282" s="113"/>
      <c r="DQ282" s="113"/>
      <c r="DR282" s="113"/>
      <c r="DS282" s="113"/>
      <c r="DT282" s="113"/>
      <c r="DU282" s="113"/>
      <c r="DV282" s="113"/>
      <c r="DW282" s="113"/>
      <c r="DX282" s="113"/>
      <c r="DY282" s="113"/>
      <c r="DZ282" s="113"/>
      <c r="EA282" s="113"/>
      <c r="EB282" s="113"/>
      <c r="EC282" s="113"/>
      <c r="ED282" s="113"/>
      <c r="EE282" s="113"/>
      <c r="EF282" s="113"/>
      <c r="EG282" s="113"/>
      <c r="EH282" s="113"/>
      <c r="EI282" s="113"/>
      <c r="EJ282" s="113"/>
      <c r="EK282" s="113"/>
      <c r="EL282" s="113"/>
      <c r="EM282" s="113"/>
      <c r="EN282" s="113"/>
      <c r="EO282" s="113"/>
      <c r="EP282" s="113"/>
      <c r="EQ282" s="113"/>
      <c r="ER282" s="113"/>
      <c r="ES282" s="113"/>
      <c r="ET282" s="113"/>
      <c r="EU282" s="113"/>
      <c r="EV282" s="113"/>
      <c r="EW282" s="113"/>
      <c r="EX282" s="113"/>
      <c r="EY282" s="113"/>
      <c r="EZ282" s="113"/>
      <c r="FA282" s="113"/>
      <c r="FB282" s="113"/>
      <c r="FC282" s="113"/>
      <c r="FD282" s="113"/>
      <c r="FE282" s="113"/>
      <c r="FF282" s="113"/>
      <c r="FG282" s="113"/>
      <c r="FH282" s="113"/>
      <c r="FI282" s="113"/>
    </row>
    <row r="283" spans="23:165" s="93" customFormat="1" ht="15">
      <c r="W283" s="113"/>
      <c r="X283" s="113"/>
      <c r="Y283" s="113"/>
      <c r="Z283" s="113"/>
      <c r="AA283" s="113"/>
      <c r="AB283" s="113"/>
      <c r="AC283" s="113"/>
      <c r="AD283" s="113"/>
      <c r="AE283" s="113"/>
      <c r="AF283" s="113"/>
      <c r="AG283" s="113"/>
      <c r="AH283" s="113"/>
      <c r="AI283" s="113"/>
      <c r="AJ283" s="113"/>
      <c r="AK283" s="113"/>
      <c r="AL283" s="113"/>
      <c r="AM283" s="113"/>
      <c r="AN283" s="113"/>
      <c r="AO283" s="113"/>
      <c r="AP283" s="113"/>
      <c r="AQ283" s="113"/>
      <c r="AR283" s="113"/>
      <c r="AS283" s="113"/>
      <c r="AT283" s="113"/>
      <c r="AU283" s="113"/>
      <c r="AV283" s="113"/>
      <c r="AW283" s="113"/>
      <c r="AX283" s="113"/>
      <c r="AY283" s="113"/>
      <c r="AZ283" s="113"/>
      <c r="BA283" s="113"/>
      <c r="BB283" s="113"/>
      <c r="BC283" s="113"/>
      <c r="BD283" s="113"/>
      <c r="BE283" s="113"/>
      <c r="BF283" s="113"/>
      <c r="BG283" s="113"/>
      <c r="BH283" s="113"/>
      <c r="BI283" s="113"/>
      <c r="BJ283" s="113"/>
      <c r="BK283" s="113"/>
      <c r="BL283" s="113"/>
      <c r="BM283" s="113"/>
      <c r="BN283" s="113"/>
      <c r="BO283" s="113"/>
      <c r="BP283" s="113"/>
      <c r="BQ283" s="113"/>
      <c r="BR283" s="113"/>
      <c r="BS283" s="113"/>
      <c r="BT283" s="113"/>
      <c r="BU283" s="113"/>
      <c r="BV283" s="113"/>
      <c r="BW283" s="113"/>
      <c r="BX283" s="113"/>
      <c r="BY283" s="113"/>
      <c r="BZ283" s="113"/>
      <c r="CA283" s="113"/>
      <c r="CB283" s="113"/>
      <c r="CC283" s="113"/>
      <c r="CD283" s="113"/>
      <c r="CE283" s="113"/>
      <c r="CF283" s="113"/>
      <c r="CG283" s="113"/>
      <c r="CH283" s="113"/>
      <c r="CI283" s="113"/>
      <c r="CJ283" s="113"/>
      <c r="CK283" s="113"/>
      <c r="CL283" s="113"/>
      <c r="CM283" s="113"/>
      <c r="CN283" s="113"/>
      <c r="CO283" s="113"/>
      <c r="CP283" s="113"/>
      <c r="CQ283" s="113"/>
      <c r="CR283" s="113"/>
      <c r="CS283" s="113"/>
      <c r="CT283" s="113"/>
      <c r="CU283" s="113"/>
      <c r="CV283" s="113"/>
      <c r="CW283" s="113"/>
      <c r="CX283" s="113"/>
      <c r="CY283" s="113"/>
      <c r="CZ283" s="113"/>
      <c r="DA283" s="113"/>
      <c r="DB283" s="113"/>
      <c r="DC283" s="113"/>
      <c r="DD283" s="113"/>
      <c r="DE283" s="113"/>
      <c r="DF283" s="113"/>
      <c r="DG283" s="113"/>
      <c r="DH283" s="113"/>
      <c r="DI283" s="113"/>
      <c r="DJ283" s="113"/>
      <c r="DK283" s="113"/>
      <c r="DL283" s="113"/>
      <c r="DM283" s="113"/>
      <c r="DN283" s="113"/>
      <c r="DO283" s="113"/>
      <c r="DP283" s="113"/>
      <c r="DQ283" s="113"/>
      <c r="DR283" s="113"/>
      <c r="DS283" s="113"/>
      <c r="DT283" s="113"/>
      <c r="DU283" s="113"/>
      <c r="DV283" s="113"/>
      <c r="DW283" s="113"/>
      <c r="DX283" s="113"/>
      <c r="DY283" s="113"/>
      <c r="DZ283" s="113"/>
      <c r="EA283" s="113"/>
      <c r="EB283" s="113"/>
      <c r="EC283" s="113"/>
      <c r="ED283" s="113"/>
      <c r="EE283" s="113"/>
      <c r="EF283" s="113"/>
      <c r="EG283" s="113"/>
      <c r="EH283" s="113"/>
      <c r="EI283" s="113"/>
      <c r="EJ283" s="113"/>
      <c r="EK283" s="113"/>
      <c r="EL283" s="113"/>
      <c r="EM283" s="113"/>
      <c r="EN283" s="113"/>
      <c r="EO283" s="113"/>
      <c r="EP283" s="113"/>
      <c r="EQ283" s="113"/>
      <c r="ER283" s="113"/>
      <c r="ES283" s="113"/>
      <c r="ET283" s="113"/>
      <c r="EU283" s="113"/>
      <c r="EV283" s="113"/>
      <c r="EW283" s="113"/>
      <c r="EX283" s="113"/>
      <c r="EY283" s="113"/>
      <c r="EZ283" s="113"/>
      <c r="FA283" s="113"/>
      <c r="FB283" s="113"/>
      <c r="FC283" s="113"/>
      <c r="FD283" s="113"/>
      <c r="FE283" s="113"/>
      <c r="FF283" s="113"/>
      <c r="FG283" s="113"/>
      <c r="FH283" s="113"/>
      <c r="FI283" s="113"/>
    </row>
    <row r="284" spans="23:165" s="93" customFormat="1" ht="15">
      <c r="W284" s="113"/>
      <c r="X284" s="113"/>
      <c r="Y284" s="113"/>
      <c r="Z284" s="113"/>
      <c r="AA284" s="113"/>
      <c r="AB284" s="113"/>
      <c r="AC284" s="113"/>
      <c r="AD284" s="113"/>
      <c r="AE284" s="113"/>
      <c r="AF284" s="113"/>
      <c r="AG284" s="113"/>
      <c r="AH284" s="113"/>
      <c r="AI284" s="113"/>
      <c r="AJ284" s="113"/>
      <c r="AK284" s="113"/>
      <c r="AL284" s="113"/>
      <c r="AM284" s="113"/>
      <c r="AN284" s="113"/>
      <c r="AO284" s="113"/>
      <c r="AP284" s="113"/>
      <c r="AQ284" s="113"/>
      <c r="AR284" s="113"/>
      <c r="AS284" s="113"/>
      <c r="AT284" s="113"/>
      <c r="AU284" s="113"/>
      <c r="AV284" s="113"/>
      <c r="AW284" s="113"/>
      <c r="AX284" s="113"/>
      <c r="AY284" s="113"/>
      <c r="AZ284" s="113"/>
      <c r="BA284" s="113"/>
      <c r="BB284" s="113"/>
      <c r="BC284" s="113"/>
      <c r="BD284" s="113"/>
      <c r="BE284" s="113"/>
      <c r="BF284" s="113"/>
      <c r="BG284" s="113"/>
      <c r="BH284" s="113"/>
      <c r="BI284" s="113"/>
      <c r="BJ284" s="113"/>
      <c r="BK284" s="113"/>
      <c r="BL284" s="113"/>
      <c r="BM284" s="113"/>
      <c r="BN284" s="113"/>
      <c r="BO284" s="113"/>
      <c r="BP284" s="113"/>
      <c r="BQ284" s="113"/>
      <c r="BR284" s="113"/>
      <c r="BS284" s="113"/>
      <c r="BT284" s="113"/>
      <c r="BU284" s="113"/>
      <c r="BV284" s="113"/>
      <c r="BW284" s="113"/>
      <c r="BX284" s="113"/>
      <c r="BY284" s="113"/>
      <c r="BZ284" s="113"/>
      <c r="CA284" s="113"/>
      <c r="CB284" s="113"/>
      <c r="CC284" s="113"/>
      <c r="CD284" s="113"/>
      <c r="CE284" s="113"/>
      <c r="CF284" s="113"/>
      <c r="CG284" s="113"/>
      <c r="CH284" s="113"/>
      <c r="CI284" s="113"/>
      <c r="CJ284" s="113"/>
      <c r="CK284" s="113"/>
      <c r="CL284" s="113"/>
      <c r="CM284" s="113"/>
      <c r="CN284" s="113"/>
      <c r="CO284" s="113"/>
      <c r="CP284" s="113"/>
      <c r="CQ284" s="113"/>
      <c r="CR284" s="113"/>
      <c r="CS284" s="113"/>
      <c r="CT284" s="113"/>
      <c r="CU284" s="113"/>
      <c r="CV284" s="113"/>
      <c r="CW284" s="113"/>
      <c r="CX284" s="113"/>
      <c r="CY284" s="113"/>
      <c r="CZ284" s="113"/>
      <c r="DA284" s="113"/>
      <c r="DB284" s="113"/>
      <c r="DC284" s="113"/>
      <c r="DD284" s="113"/>
      <c r="DE284" s="113"/>
      <c r="DF284" s="113"/>
      <c r="DG284" s="113"/>
      <c r="DH284" s="113"/>
      <c r="DI284" s="113"/>
      <c r="DJ284" s="113"/>
      <c r="DK284" s="113"/>
      <c r="DL284" s="113"/>
      <c r="DM284" s="113"/>
      <c r="DN284" s="113"/>
      <c r="DO284" s="113"/>
      <c r="DP284" s="113"/>
      <c r="DQ284" s="113"/>
      <c r="DR284" s="113"/>
      <c r="DS284" s="113"/>
      <c r="DT284" s="113"/>
      <c r="DU284" s="113"/>
      <c r="DV284" s="113"/>
      <c r="DW284" s="113"/>
      <c r="DX284" s="113"/>
      <c r="DY284" s="113"/>
      <c r="DZ284" s="113"/>
      <c r="EA284" s="113"/>
      <c r="EB284" s="113"/>
      <c r="EC284" s="113"/>
      <c r="ED284" s="113"/>
      <c r="EE284" s="113"/>
      <c r="EF284" s="113"/>
      <c r="EG284" s="113"/>
      <c r="EH284" s="113"/>
      <c r="EI284" s="113"/>
      <c r="EJ284" s="113"/>
      <c r="EK284" s="113"/>
      <c r="EL284" s="113"/>
      <c r="EM284" s="113"/>
      <c r="EN284" s="113"/>
      <c r="EO284" s="113"/>
      <c r="EP284" s="113"/>
      <c r="EQ284" s="113"/>
      <c r="ER284" s="113"/>
      <c r="ES284" s="113"/>
      <c r="ET284" s="113"/>
      <c r="EU284" s="113"/>
      <c r="EV284" s="113"/>
      <c r="EW284" s="113"/>
      <c r="EX284" s="113"/>
      <c r="EY284" s="113"/>
      <c r="EZ284" s="113"/>
      <c r="FA284" s="113"/>
      <c r="FB284" s="113"/>
      <c r="FC284" s="113"/>
      <c r="FD284" s="113"/>
      <c r="FE284" s="113"/>
      <c r="FF284" s="113"/>
      <c r="FG284" s="113"/>
      <c r="FH284" s="113"/>
      <c r="FI284" s="113"/>
    </row>
    <row r="285" spans="23:165" s="93" customFormat="1" ht="15">
      <c r="W285" s="113"/>
      <c r="X285" s="113"/>
      <c r="Y285" s="113"/>
      <c r="Z285" s="113"/>
      <c r="AA285" s="113"/>
      <c r="AB285" s="113"/>
      <c r="AC285" s="113"/>
      <c r="AD285" s="113"/>
      <c r="AE285" s="113"/>
      <c r="AF285" s="113"/>
      <c r="AG285" s="113"/>
      <c r="AH285" s="113"/>
      <c r="AI285" s="113"/>
      <c r="AJ285" s="113"/>
      <c r="AK285" s="113"/>
      <c r="AL285" s="113"/>
      <c r="AM285" s="113"/>
      <c r="AN285" s="113"/>
      <c r="AO285" s="113"/>
      <c r="AP285" s="113"/>
      <c r="AQ285" s="113"/>
      <c r="AR285" s="113"/>
      <c r="AS285" s="113"/>
      <c r="AT285" s="113"/>
      <c r="AU285" s="113"/>
      <c r="AV285" s="113"/>
      <c r="AW285" s="113"/>
      <c r="AX285" s="113"/>
      <c r="AY285" s="113"/>
      <c r="AZ285" s="113"/>
      <c r="BA285" s="113"/>
      <c r="BB285" s="113"/>
      <c r="BC285" s="113"/>
      <c r="BD285" s="113"/>
      <c r="BE285" s="113"/>
      <c r="BF285" s="113"/>
      <c r="BG285" s="113"/>
      <c r="BH285" s="113"/>
      <c r="BI285" s="113"/>
      <c r="BJ285" s="113"/>
      <c r="BK285" s="113"/>
      <c r="BL285" s="113"/>
      <c r="BM285" s="113"/>
      <c r="BN285" s="113"/>
      <c r="BO285" s="113"/>
      <c r="BP285" s="113"/>
      <c r="BQ285" s="113"/>
      <c r="BR285" s="113"/>
      <c r="BS285" s="113"/>
      <c r="BT285" s="113"/>
      <c r="BU285" s="113"/>
      <c r="BV285" s="113"/>
      <c r="BW285" s="113"/>
      <c r="BX285" s="113"/>
      <c r="BY285" s="113"/>
      <c r="BZ285" s="113"/>
      <c r="CA285" s="113"/>
      <c r="CB285" s="113"/>
      <c r="CC285" s="113"/>
      <c r="CD285" s="113"/>
      <c r="CE285" s="113"/>
      <c r="CF285" s="113"/>
      <c r="CG285" s="113"/>
      <c r="CH285" s="113"/>
      <c r="CI285" s="113"/>
      <c r="CJ285" s="113"/>
      <c r="CK285" s="113"/>
      <c r="CL285" s="113"/>
      <c r="CM285" s="113"/>
      <c r="CN285" s="113"/>
      <c r="CO285" s="113"/>
      <c r="CP285" s="113"/>
      <c r="CQ285" s="113"/>
      <c r="CR285" s="113"/>
      <c r="CS285" s="113"/>
      <c r="CT285" s="113"/>
      <c r="CU285" s="113"/>
      <c r="CV285" s="113"/>
      <c r="CW285" s="113"/>
      <c r="CX285" s="113"/>
      <c r="CY285" s="113"/>
      <c r="CZ285" s="113"/>
      <c r="DA285" s="113"/>
      <c r="DB285" s="113"/>
      <c r="DC285" s="113"/>
      <c r="DD285" s="113"/>
      <c r="DE285" s="113"/>
      <c r="DF285" s="113"/>
      <c r="DG285" s="113"/>
      <c r="DH285" s="113"/>
      <c r="DI285" s="113"/>
      <c r="DJ285" s="113"/>
      <c r="DK285" s="113"/>
      <c r="DL285" s="113"/>
      <c r="DM285" s="113"/>
      <c r="DN285" s="113"/>
      <c r="DO285" s="113"/>
      <c r="DP285" s="113"/>
      <c r="DQ285" s="113"/>
      <c r="DR285" s="113"/>
      <c r="DS285" s="113"/>
      <c r="DT285" s="113"/>
      <c r="DU285" s="113"/>
      <c r="DV285" s="113"/>
      <c r="DW285" s="113"/>
      <c r="DX285" s="113"/>
      <c r="DY285" s="113"/>
      <c r="DZ285" s="113"/>
      <c r="EA285" s="113"/>
      <c r="EB285" s="113"/>
      <c r="EC285" s="113"/>
      <c r="ED285" s="113"/>
      <c r="EE285" s="113"/>
      <c r="EF285" s="113"/>
      <c r="EG285" s="113"/>
      <c r="EH285" s="113"/>
      <c r="EI285" s="113"/>
      <c r="EJ285" s="113"/>
      <c r="EK285" s="113"/>
      <c r="EL285" s="113"/>
      <c r="EM285" s="113"/>
      <c r="EN285" s="113"/>
      <c r="EO285" s="113"/>
      <c r="EP285" s="113"/>
      <c r="EQ285" s="113"/>
      <c r="ER285" s="113"/>
      <c r="ES285" s="113"/>
      <c r="ET285" s="113"/>
      <c r="EU285" s="113"/>
      <c r="EV285" s="113"/>
      <c r="EW285" s="113"/>
      <c r="EX285" s="113"/>
      <c r="EY285" s="113"/>
      <c r="EZ285" s="113"/>
      <c r="FA285" s="113"/>
      <c r="FB285" s="113"/>
      <c r="FC285" s="113"/>
      <c r="FD285" s="113"/>
      <c r="FE285" s="113"/>
      <c r="FF285" s="113"/>
      <c r="FG285" s="113"/>
      <c r="FH285" s="113"/>
      <c r="FI285" s="113"/>
    </row>
    <row r="286" spans="23:165" s="93" customFormat="1" ht="15">
      <c r="W286" s="113"/>
      <c r="X286" s="113"/>
      <c r="Y286" s="113"/>
      <c r="Z286" s="113"/>
      <c r="AA286" s="113"/>
      <c r="AB286" s="113"/>
      <c r="AC286" s="113"/>
      <c r="AD286" s="113"/>
      <c r="AE286" s="113"/>
      <c r="AF286" s="113"/>
      <c r="AG286" s="113"/>
      <c r="AH286" s="113"/>
      <c r="AI286" s="113"/>
      <c r="AJ286" s="113"/>
      <c r="AK286" s="113"/>
      <c r="AL286" s="113"/>
      <c r="AM286" s="113"/>
      <c r="AN286" s="113"/>
      <c r="AO286" s="113"/>
      <c r="AP286" s="113"/>
      <c r="AQ286" s="113"/>
      <c r="AR286" s="113"/>
      <c r="AS286" s="113"/>
      <c r="AT286" s="113"/>
      <c r="AU286" s="113"/>
      <c r="AV286" s="113"/>
      <c r="AW286" s="113"/>
      <c r="AX286" s="113"/>
      <c r="AY286" s="113"/>
      <c r="AZ286" s="113"/>
      <c r="BA286" s="113"/>
      <c r="BB286" s="113"/>
      <c r="BC286" s="113"/>
      <c r="BD286" s="113"/>
      <c r="BE286" s="113"/>
      <c r="BF286" s="113"/>
      <c r="BG286" s="113"/>
      <c r="BH286" s="113"/>
      <c r="BI286" s="113"/>
      <c r="BJ286" s="113"/>
      <c r="BK286" s="113"/>
      <c r="BL286" s="113"/>
      <c r="BM286" s="113"/>
      <c r="BN286" s="113"/>
      <c r="BO286" s="113"/>
      <c r="BP286" s="113"/>
      <c r="BQ286" s="113"/>
      <c r="BR286" s="113"/>
      <c r="BS286" s="113"/>
      <c r="BT286" s="113"/>
      <c r="BU286" s="113"/>
      <c r="BV286" s="113"/>
      <c r="BW286" s="113"/>
      <c r="BX286" s="113"/>
      <c r="BY286" s="113"/>
      <c r="BZ286" s="113"/>
      <c r="CA286" s="113"/>
      <c r="CB286" s="113"/>
      <c r="CC286" s="113"/>
      <c r="CD286" s="113"/>
      <c r="CE286" s="113"/>
      <c r="CF286" s="113"/>
      <c r="CG286" s="113"/>
      <c r="CH286" s="113"/>
      <c r="CI286" s="113"/>
      <c r="CJ286" s="113"/>
      <c r="CK286" s="113"/>
      <c r="CL286" s="113"/>
      <c r="CM286" s="113"/>
      <c r="CN286" s="113"/>
      <c r="CO286" s="113"/>
      <c r="CP286" s="113"/>
      <c r="CQ286" s="113"/>
      <c r="CR286" s="113"/>
      <c r="CS286" s="113"/>
      <c r="CT286" s="113"/>
      <c r="CU286" s="113"/>
      <c r="CV286" s="113"/>
      <c r="CW286" s="113"/>
      <c r="CX286" s="113"/>
      <c r="CY286" s="113"/>
      <c r="CZ286" s="113"/>
      <c r="DA286" s="113"/>
      <c r="DB286" s="113"/>
      <c r="DC286" s="113"/>
      <c r="DD286" s="113"/>
      <c r="DE286" s="113"/>
      <c r="DF286" s="113"/>
      <c r="DG286" s="113"/>
      <c r="DH286" s="113"/>
      <c r="DI286" s="113"/>
      <c r="DJ286" s="113"/>
      <c r="DK286" s="113"/>
      <c r="DL286" s="113"/>
      <c r="DM286" s="113"/>
      <c r="DN286" s="113"/>
      <c r="DO286" s="113"/>
      <c r="DP286" s="113"/>
      <c r="DQ286" s="113"/>
      <c r="DR286" s="113"/>
      <c r="DS286" s="113"/>
      <c r="DT286" s="113"/>
      <c r="DU286" s="113"/>
      <c r="DV286" s="113"/>
      <c r="DW286" s="113"/>
      <c r="DX286" s="113"/>
      <c r="DY286" s="113"/>
      <c r="DZ286" s="113"/>
      <c r="EA286" s="113"/>
      <c r="EB286" s="113"/>
      <c r="EC286" s="113"/>
      <c r="ED286" s="113"/>
      <c r="EE286" s="113"/>
      <c r="EF286" s="113"/>
      <c r="EG286" s="113"/>
      <c r="EH286" s="113"/>
      <c r="EI286" s="113"/>
      <c r="EJ286" s="113"/>
      <c r="EK286" s="113"/>
      <c r="EL286" s="113"/>
      <c r="EM286" s="113"/>
      <c r="EN286" s="113"/>
      <c r="EO286" s="113"/>
      <c r="EP286" s="113"/>
      <c r="EQ286" s="113"/>
      <c r="ER286" s="113"/>
      <c r="ES286" s="113"/>
      <c r="ET286" s="113"/>
      <c r="EU286" s="113"/>
      <c r="EV286" s="113"/>
      <c r="EW286" s="113"/>
      <c r="EX286" s="113"/>
      <c r="EY286" s="113"/>
      <c r="EZ286" s="113"/>
      <c r="FA286" s="113"/>
      <c r="FB286" s="113"/>
      <c r="FC286" s="113"/>
      <c r="FD286" s="113"/>
      <c r="FE286" s="113"/>
      <c r="FF286" s="113"/>
      <c r="FG286" s="113"/>
      <c r="FH286" s="113"/>
      <c r="FI286" s="113"/>
    </row>
    <row r="287" spans="23:165" s="93" customFormat="1" ht="15">
      <c r="W287" s="113"/>
      <c r="X287" s="113"/>
      <c r="Y287" s="113"/>
      <c r="Z287" s="113"/>
      <c r="AA287" s="113"/>
      <c r="AB287" s="113"/>
      <c r="AC287" s="113"/>
      <c r="AD287" s="113"/>
      <c r="AE287" s="113"/>
      <c r="AF287" s="113"/>
      <c r="AG287" s="113"/>
      <c r="AH287" s="113"/>
      <c r="AI287" s="113"/>
      <c r="AJ287" s="113"/>
      <c r="AK287" s="113"/>
      <c r="AL287" s="113"/>
      <c r="AM287" s="113"/>
      <c r="AN287" s="113"/>
      <c r="AO287" s="113"/>
      <c r="AP287" s="113"/>
      <c r="AQ287" s="113"/>
      <c r="AR287" s="113"/>
      <c r="AS287" s="113"/>
      <c r="AT287" s="113"/>
      <c r="AU287" s="113"/>
      <c r="AV287" s="113"/>
      <c r="AW287" s="113"/>
      <c r="AX287" s="113"/>
      <c r="AY287" s="113"/>
      <c r="AZ287" s="113"/>
      <c r="BA287" s="113"/>
      <c r="BB287" s="113"/>
      <c r="BC287" s="113"/>
      <c r="BD287" s="113"/>
      <c r="BE287" s="113"/>
      <c r="BF287" s="113"/>
      <c r="BG287" s="113"/>
      <c r="BH287" s="113"/>
      <c r="BI287" s="113"/>
      <c r="BJ287" s="113"/>
      <c r="BK287" s="113"/>
      <c r="BL287" s="113"/>
      <c r="BM287" s="113"/>
      <c r="BN287" s="113"/>
      <c r="BO287" s="113"/>
      <c r="BP287" s="113"/>
      <c r="BQ287" s="113"/>
      <c r="BR287" s="113"/>
      <c r="BS287" s="113"/>
      <c r="BT287" s="113"/>
      <c r="BU287" s="113"/>
      <c r="BV287" s="113"/>
      <c r="BW287" s="113"/>
      <c r="BX287" s="113"/>
      <c r="BY287" s="113"/>
      <c r="BZ287" s="113"/>
      <c r="CA287" s="113"/>
      <c r="CB287" s="113"/>
      <c r="CC287" s="113"/>
      <c r="CD287" s="113"/>
      <c r="CE287" s="113"/>
      <c r="CF287" s="113"/>
      <c r="CG287" s="113"/>
      <c r="CH287" s="113"/>
      <c r="CI287" s="113"/>
      <c r="CJ287" s="113"/>
      <c r="CK287" s="113"/>
      <c r="CL287" s="113"/>
      <c r="CM287" s="113"/>
      <c r="CN287" s="113"/>
      <c r="CO287" s="113"/>
      <c r="CP287" s="113"/>
      <c r="CQ287" s="113"/>
      <c r="CR287" s="113"/>
      <c r="CS287" s="113"/>
      <c r="CT287" s="113"/>
      <c r="CU287" s="113"/>
      <c r="CV287" s="113"/>
      <c r="CW287" s="113"/>
      <c r="CX287" s="113"/>
      <c r="CY287" s="113"/>
      <c r="CZ287" s="113"/>
      <c r="DA287" s="113"/>
      <c r="DB287" s="113"/>
      <c r="DC287" s="113"/>
      <c r="DD287" s="113"/>
      <c r="DE287" s="113"/>
      <c r="DF287" s="113"/>
      <c r="DG287" s="113"/>
      <c r="DH287" s="113"/>
      <c r="DI287" s="113"/>
      <c r="DJ287" s="113"/>
      <c r="DK287" s="113"/>
      <c r="DL287" s="113"/>
      <c r="DM287" s="113"/>
      <c r="DN287" s="113"/>
      <c r="DO287" s="113"/>
      <c r="DP287" s="113"/>
      <c r="DQ287" s="113"/>
      <c r="DR287" s="113"/>
      <c r="DS287" s="113"/>
      <c r="DT287" s="113"/>
      <c r="DU287" s="113"/>
      <c r="DV287" s="113"/>
      <c r="DW287" s="113"/>
      <c r="DX287" s="113"/>
      <c r="DY287" s="113"/>
      <c r="DZ287" s="113"/>
      <c r="EA287" s="113"/>
      <c r="EB287" s="113"/>
      <c r="EC287" s="113"/>
      <c r="ED287" s="113"/>
      <c r="EE287" s="113"/>
      <c r="EF287" s="113"/>
      <c r="EG287" s="113"/>
      <c r="EH287" s="113"/>
      <c r="EI287" s="113"/>
      <c r="EJ287" s="113"/>
      <c r="EK287" s="113"/>
      <c r="EL287" s="113"/>
      <c r="EM287" s="113"/>
      <c r="EN287" s="113"/>
      <c r="EO287" s="113"/>
      <c r="EP287" s="113"/>
      <c r="EQ287" s="113"/>
      <c r="ER287" s="113"/>
      <c r="ES287" s="113"/>
      <c r="ET287" s="113"/>
      <c r="EU287" s="113"/>
      <c r="EV287" s="113"/>
      <c r="EW287" s="113"/>
      <c r="EX287" s="113"/>
      <c r="EY287" s="113"/>
      <c r="EZ287" s="113"/>
      <c r="FA287" s="113"/>
      <c r="FB287" s="113"/>
      <c r="FC287" s="113"/>
      <c r="FD287" s="113"/>
      <c r="FE287" s="113"/>
      <c r="FF287" s="113"/>
      <c r="FG287" s="113"/>
      <c r="FH287" s="113"/>
      <c r="FI287" s="113"/>
    </row>
    <row r="288" spans="23:165" s="93" customFormat="1" ht="15">
      <c r="W288" s="113"/>
      <c r="X288" s="113"/>
      <c r="Y288" s="113"/>
      <c r="Z288" s="113"/>
      <c r="AA288" s="113"/>
      <c r="AB288" s="113"/>
      <c r="AC288" s="113"/>
      <c r="AD288" s="113"/>
      <c r="AE288" s="113"/>
      <c r="AF288" s="113"/>
      <c r="AG288" s="113"/>
      <c r="AH288" s="113"/>
      <c r="AI288" s="113"/>
      <c r="AJ288" s="113"/>
      <c r="AK288" s="113"/>
      <c r="AL288" s="113"/>
      <c r="AM288" s="113"/>
      <c r="AN288" s="113"/>
      <c r="AO288" s="113"/>
      <c r="AP288" s="113"/>
      <c r="AQ288" s="113"/>
      <c r="AR288" s="113"/>
      <c r="AS288" s="113"/>
      <c r="AT288" s="113"/>
      <c r="AU288" s="113"/>
      <c r="AV288" s="113"/>
      <c r="AW288" s="113"/>
      <c r="AX288" s="113"/>
      <c r="AY288" s="113"/>
      <c r="AZ288" s="113"/>
      <c r="BA288" s="113"/>
      <c r="BB288" s="113"/>
      <c r="BC288" s="113"/>
      <c r="BD288" s="113"/>
      <c r="BE288" s="113"/>
      <c r="BF288" s="113"/>
      <c r="BG288" s="113"/>
      <c r="BH288" s="113"/>
      <c r="BI288" s="113"/>
      <c r="BJ288" s="113"/>
      <c r="BK288" s="113"/>
      <c r="BL288" s="113"/>
      <c r="BM288" s="113"/>
      <c r="BN288" s="113"/>
      <c r="BO288" s="113"/>
      <c r="BP288" s="113"/>
      <c r="BQ288" s="113"/>
      <c r="BR288" s="113"/>
      <c r="BS288" s="113"/>
      <c r="BT288" s="113"/>
      <c r="BU288" s="113"/>
      <c r="BV288" s="113"/>
      <c r="BW288" s="113"/>
      <c r="BX288" s="113"/>
      <c r="BY288" s="113"/>
      <c r="BZ288" s="113"/>
      <c r="CA288" s="113"/>
      <c r="CB288" s="113"/>
      <c r="CC288" s="113"/>
      <c r="CD288" s="113"/>
      <c r="CE288" s="113"/>
      <c r="CF288" s="113"/>
      <c r="CG288" s="113"/>
      <c r="CH288" s="113"/>
      <c r="CI288" s="113"/>
      <c r="CJ288" s="113"/>
      <c r="CK288" s="113"/>
      <c r="CL288" s="113"/>
      <c r="CM288" s="113"/>
      <c r="CN288" s="113"/>
      <c r="CO288" s="113"/>
      <c r="CP288" s="113"/>
      <c r="CQ288" s="113"/>
      <c r="CR288" s="113"/>
      <c r="CS288" s="113"/>
      <c r="CT288" s="113"/>
      <c r="CU288" s="113"/>
      <c r="CV288" s="113"/>
      <c r="CW288" s="113"/>
      <c r="CX288" s="113"/>
      <c r="CY288" s="113"/>
      <c r="CZ288" s="113"/>
      <c r="DA288" s="113"/>
      <c r="DB288" s="113"/>
      <c r="DC288" s="113"/>
      <c r="DD288" s="113"/>
      <c r="DE288" s="113"/>
      <c r="DF288" s="113"/>
      <c r="DG288" s="113"/>
      <c r="DH288" s="113"/>
      <c r="DI288" s="113"/>
      <c r="DJ288" s="113"/>
      <c r="DK288" s="113"/>
      <c r="DL288" s="113"/>
      <c r="DM288" s="113"/>
      <c r="DN288" s="113"/>
      <c r="DO288" s="113"/>
      <c r="DP288" s="113"/>
      <c r="DQ288" s="113"/>
      <c r="DR288" s="113"/>
      <c r="DS288" s="113"/>
      <c r="DT288" s="113"/>
      <c r="DU288" s="113"/>
      <c r="DV288" s="113"/>
      <c r="DW288" s="113"/>
      <c r="DX288" s="113"/>
      <c r="DY288" s="113"/>
      <c r="DZ288" s="113"/>
      <c r="EA288" s="113"/>
      <c r="EB288" s="113"/>
      <c r="EC288" s="113"/>
      <c r="ED288" s="113"/>
      <c r="EE288" s="113"/>
      <c r="EF288" s="113"/>
      <c r="EG288" s="113"/>
      <c r="EH288" s="113"/>
      <c r="EI288" s="113"/>
      <c r="EJ288" s="113"/>
      <c r="EK288" s="113"/>
      <c r="EL288" s="113"/>
      <c r="EM288" s="113"/>
      <c r="EN288" s="113"/>
      <c r="EO288" s="113"/>
      <c r="EP288" s="113"/>
      <c r="EQ288" s="113"/>
      <c r="ER288" s="113"/>
      <c r="ES288" s="113"/>
      <c r="ET288" s="113"/>
      <c r="EU288" s="113"/>
      <c r="EV288" s="113"/>
      <c r="EW288" s="113"/>
      <c r="EX288" s="113"/>
      <c r="EY288" s="113"/>
      <c r="EZ288" s="113"/>
      <c r="FA288" s="113"/>
      <c r="FB288" s="113"/>
      <c r="FC288" s="113"/>
      <c r="FD288" s="113"/>
      <c r="FE288" s="113"/>
      <c r="FF288" s="113"/>
      <c r="FG288" s="113"/>
      <c r="FH288" s="113"/>
      <c r="FI288" s="113"/>
    </row>
    <row r="289" spans="23:165" s="93" customFormat="1" ht="15">
      <c r="W289" s="113"/>
      <c r="X289" s="113"/>
      <c r="Y289" s="113"/>
      <c r="Z289" s="113"/>
      <c r="AA289" s="113"/>
      <c r="AB289" s="113"/>
      <c r="AC289" s="113"/>
      <c r="AD289" s="113"/>
      <c r="AE289" s="113"/>
      <c r="AF289" s="113"/>
      <c r="AG289" s="113"/>
      <c r="AH289" s="113"/>
      <c r="AI289" s="113"/>
      <c r="AJ289" s="113"/>
      <c r="AK289" s="113"/>
      <c r="AL289" s="113"/>
      <c r="AM289" s="113"/>
      <c r="AN289" s="113"/>
      <c r="AO289" s="113"/>
      <c r="AP289" s="113"/>
      <c r="AQ289" s="113"/>
      <c r="AR289" s="113"/>
      <c r="AS289" s="113"/>
      <c r="AT289" s="113"/>
      <c r="AU289" s="113"/>
      <c r="AV289" s="113"/>
      <c r="AW289" s="113"/>
      <c r="AX289" s="113"/>
      <c r="AY289" s="113"/>
      <c r="AZ289" s="113"/>
      <c r="BA289" s="113"/>
      <c r="BB289" s="113"/>
      <c r="BC289" s="113"/>
      <c r="BD289" s="113"/>
      <c r="BE289" s="113"/>
      <c r="BF289" s="113"/>
      <c r="BG289" s="113"/>
      <c r="BH289" s="113"/>
      <c r="BI289" s="113"/>
      <c r="BJ289" s="113"/>
      <c r="BK289" s="113"/>
      <c r="BL289" s="113"/>
      <c r="BM289" s="113"/>
      <c r="BN289" s="113"/>
      <c r="BO289" s="113"/>
      <c r="BP289" s="113"/>
      <c r="BQ289" s="113"/>
      <c r="BR289" s="113"/>
      <c r="BS289" s="113"/>
      <c r="BT289" s="113"/>
      <c r="BU289" s="113"/>
      <c r="BV289" s="113"/>
      <c r="BW289" s="113"/>
      <c r="BX289" s="113"/>
      <c r="BY289" s="113"/>
      <c r="BZ289" s="113"/>
      <c r="CA289" s="113"/>
      <c r="CB289" s="113"/>
      <c r="CC289" s="113"/>
      <c r="CD289" s="113"/>
      <c r="CE289" s="113"/>
      <c r="CF289" s="113"/>
      <c r="CG289" s="113"/>
      <c r="CH289" s="113"/>
      <c r="CI289" s="113"/>
      <c r="CJ289" s="113"/>
      <c r="CK289" s="113"/>
      <c r="CL289" s="113"/>
      <c r="CM289" s="113"/>
      <c r="CN289" s="113"/>
      <c r="CO289" s="113"/>
      <c r="CP289" s="113"/>
      <c r="CQ289" s="113"/>
      <c r="CR289" s="113"/>
      <c r="CS289" s="113"/>
      <c r="CT289" s="113"/>
      <c r="CU289" s="113"/>
      <c r="CV289" s="113"/>
      <c r="CW289" s="113"/>
      <c r="CX289" s="113"/>
      <c r="CY289" s="113"/>
      <c r="CZ289" s="113"/>
      <c r="DA289" s="113"/>
      <c r="DB289" s="113"/>
      <c r="DC289" s="113"/>
      <c r="DD289" s="113"/>
      <c r="DE289" s="113"/>
      <c r="DF289" s="113"/>
      <c r="DG289" s="113"/>
      <c r="DH289" s="113"/>
      <c r="DI289" s="113"/>
      <c r="DJ289" s="113"/>
      <c r="DK289" s="113"/>
      <c r="DL289" s="113"/>
      <c r="DM289" s="113"/>
      <c r="DN289" s="113"/>
      <c r="DO289" s="113"/>
      <c r="DP289" s="113"/>
      <c r="DQ289" s="113"/>
      <c r="DR289" s="113"/>
      <c r="DS289" s="113"/>
      <c r="DT289" s="113"/>
      <c r="DU289" s="113"/>
      <c r="DV289" s="113"/>
      <c r="DW289" s="113"/>
      <c r="DX289" s="113"/>
      <c r="DY289" s="113"/>
      <c r="DZ289" s="113"/>
      <c r="EA289" s="113"/>
      <c r="EB289" s="113"/>
      <c r="EC289" s="113"/>
      <c r="ED289" s="113"/>
      <c r="EE289" s="113"/>
      <c r="EF289" s="113"/>
      <c r="EG289" s="113"/>
      <c r="EH289" s="113"/>
      <c r="EI289" s="113"/>
      <c r="EJ289" s="113"/>
      <c r="EK289" s="113"/>
      <c r="EL289" s="113"/>
      <c r="EM289" s="113"/>
      <c r="EN289" s="113"/>
      <c r="EO289" s="113"/>
      <c r="EP289" s="113"/>
      <c r="EQ289" s="113"/>
      <c r="ER289" s="113"/>
      <c r="ES289" s="113"/>
      <c r="ET289" s="113"/>
      <c r="EU289" s="113"/>
      <c r="EV289" s="113"/>
      <c r="EW289" s="113"/>
      <c r="EX289" s="113"/>
      <c r="EY289" s="113"/>
      <c r="EZ289" s="113"/>
      <c r="FA289" s="113"/>
      <c r="FB289" s="113"/>
      <c r="FC289" s="113"/>
      <c r="FD289" s="113"/>
      <c r="FE289" s="113"/>
      <c r="FF289" s="113"/>
      <c r="FG289" s="113"/>
      <c r="FH289" s="113"/>
      <c r="FI289" s="113"/>
    </row>
    <row r="290" spans="23:165" s="93" customFormat="1" ht="15">
      <c r="W290" s="113"/>
      <c r="X290" s="113"/>
      <c r="Y290" s="113"/>
      <c r="Z290" s="113"/>
      <c r="AA290" s="113"/>
      <c r="AB290" s="113"/>
      <c r="AC290" s="113"/>
      <c r="AD290" s="113"/>
      <c r="AE290" s="113"/>
      <c r="AF290" s="113"/>
      <c r="AG290" s="113"/>
      <c r="AH290" s="113"/>
      <c r="AI290" s="113"/>
      <c r="AJ290" s="113"/>
      <c r="AK290" s="113"/>
      <c r="AL290" s="113"/>
      <c r="AM290" s="113"/>
      <c r="AN290" s="113"/>
      <c r="AO290" s="113"/>
      <c r="AP290" s="113"/>
      <c r="AQ290" s="113"/>
      <c r="AR290" s="113"/>
      <c r="AS290" s="113"/>
      <c r="AT290" s="113"/>
      <c r="AU290" s="113"/>
      <c r="AV290" s="113"/>
      <c r="AW290" s="113"/>
      <c r="AX290" s="113"/>
      <c r="AY290" s="113"/>
      <c r="AZ290" s="113"/>
      <c r="BA290" s="113"/>
      <c r="BB290" s="113"/>
      <c r="BC290" s="113"/>
      <c r="BD290" s="113"/>
      <c r="BE290" s="113"/>
      <c r="BF290" s="113"/>
      <c r="BG290" s="113"/>
      <c r="BH290" s="113"/>
      <c r="BI290" s="113"/>
      <c r="BJ290" s="113"/>
      <c r="BK290" s="113"/>
      <c r="BL290" s="113"/>
      <c r="BM290" s="113"/>
      <c r="BN290" s="113"/>
      <c r="BO290" s="113"/>
      <c r="BP290" s="113"/>
      <c r="BQ290" s="113"/>
      <c r="BR290" s="113"/>
      <c r="BS290" s="113"/>
      <c r="BT290" s="113"/>
      <c r="BU290" s="113"/>
      <c r="BV290" s="113"/>
      <c r="BW290" s="113"/>
      <c r="BX290" s="113"/>
      <c r="BY290" s="113"/>
      <c r="BZ290" s="113"/>
      <c r="CA290" s="113"/>
      <c r="CB290" s="113"/>
      <c r="CC290" s="113"/>
      <c r="CD290" s="113"/>
      <c r="CE290" s="113"/>
      <c r="CF290" s="113"/>
      <c r="CG290" s="113"/>
      <c r="CH290" s="113"/>
      <c r="CI290" s="113"/>
      <c r="CJ290" s="113"/>
      <c r="CK290" s="113"/>
      <c r="CL290" s="113"/>
      <c r="CM290" s="113"/>
      <c r="CN290" s="113"/>
      <c r="CO290" s="113"/>
      <c r="CP290" s="113"/>
      <c r="CQ290" s="113"/>
      <c r="CR290" s="113"/>
      <c r="CS290" s="113"/>
      <c r="CT290" s="113"/>
      <c r="CU290" s="113"/>
      <c r="CV290" s="113"/>
      <c r="CW290" s="113"/>
      <c r="CX290" s="113"/>
      <c r="CY290" s="113"/>
      <c r="CZ290" s="113"/>
      <c r="DA290" s="113"/>
      <c r="DB290" s="113"/>
      <c r="DC290" s="113"/>
      <c r="DD290" s="113"/>
      <c r="DE290" s="113"/>
      <c r="DF290" s="113"/>
      <c r="DG290" s="113"/>
      <c r="DH290" s="113"/>
      <c r="DI290" s="113"/>
      <c r="DJ290" s="113"/>
      <c r="DK290" s="113"/>
      <c r="DL290" s="113"/>
      <c r="DM290" s="113"/>
      <c r="DN290" s="113"/>
      <c r="DO290" s="113"/>
      <c r="DP290" s="113"/>
      <c r="DQ290" s="113"/>
      <c r="DR290" s="113"/>
      <c r="DS290" s="113"/>
      <c r="DT290" s="113"/>
      <c r="DU290" s="113"/>
      <c r="DV290" s="113"/>
      <c r="DW290" s="113"/>
      <c r="DX290" s="113"/>
      <c r="DY290" s="113"/>
      <c r="DZ290" s="113"/>
      <c r="EA290" s="113"/>
      <c r="EB290" s="113"/>
      <c r="EC290" s="113"/>
      <c r="ED290" s="113"/>
      <c r="EE290" s="113"/>
      <c r="EF290" s="113"/>
      <c r="EG290" s="113"/>
      <c r="EH290" s="113"/>
      <c r="EI290" s="113"/>
      <c r="EJ290" s="113"/>
      <c r="EK290" s="113"/>
      <c r="EL290" s="113"/>
      <c r="EM290" s="113"/>
      <c r="EN290" s="113"/>
      <c r="EO290" s="113"/>
      <c r="EP290" s="113"/>
      <c r="EQ290" s="113"/>
      <c r="ER290" s="113"/>
      <c r="ES290" s="113"/>
      <c r="ET290" s="113"/>
      <c r="EU290" s="113"/>
      <c r="EV290" s="113"/>
      <c r="EW290" s="113"/>
      <c r="EX290" s="113"/>
      <c r="EY290" s="113"/>
      <c r="EZ290" s="113"/>
      <c r="FA290" s="113"/>
      <c r="FB290" s="113"/>
      <c r="FC290" s="113"/>
      <c r="FD290" s="113"/>
      <c r="FE290" s="113"/>
      <c r="FF290" s="113"/>
      <c r="FG290" s="113"/>
      <c r="FH290" s="113"/>
      <c r="FI290" s="113"/>
    </row>
    <row r="291" spans="23:165" s="93" customFormat="1" ht="15">
      <c r="W291" s="113"/>
      <c r="X291" s="113"/>
      <c r="Y291" s="113"/>
      <c r="Z291" s="113"/>
      <c r="AA291" s="113"/>
      <c r="AB291" s="113"/>
      <c r="AC291" s="113"/>
      <c r="AD291" s="113"/>
      <c r="AE291" s="113"/>
      <c r="AF291" s="113"/>
      <c r="AG291" s="113"/>
      <c r="AH291" s="113"/>
      <c r="AI291" s="113"/>
      <c r="AJ291" s="113"/>
      <c r="AK291" s="113"/>
      <c r="AL291" s="113"/>
      <c r="AM291" s="113"/>
      <c r="AN291" s="113"/>
      <c r="AO291" s="113"/>
      <c r="AP291" s="113"/>
      <c r="AQ291" s="113"/>
      <c r="AR291" s="113"/>
      <c r="AS291" s="113"/>
      <c r="AT291" s="113"/>
      <c r="AU291" s="113"/>
      <c r="AV291" s="113"/>
      <c r="AW291" s="113"/>
      <c r="AX291" s="113"/>
      <c r="AY291" s="113"/>
      <c r="AZ291" s="113"/>
      <c r="BA291" s="113"/>
      <c r="BB291" s="113"/>
      <c r="BC291" s="113"/>
      <c r="BD291" s="113"/>
      <c r="BE291" s="113"/>
      <c r="BF291" s="113"/>
      <c r="BG291" s="113"/>
      <c r="BH291" s="113"/>
      <c r="BI291" s="113"/>
      <c r="BJ291" s="113"/>
      <c r="BK291" s="113"/>
      <c r="BL291" s="113"/>
      <c r="BM291" s="113"/>
      <c r="BN291" s="113"/>
      <c r="BO291" s="113"/>
      <c r="BP291" s="113"/>
      <c r="BQ291" s="113"/>
      <c r="BR291" s="113"/>
      <c r="BS291" s="113"/>
      <c r="BT291" s="113"/>
      <c r="BU291" s="113"/>
      <c r="BV291" s="113"/>
      <c r="BW291" s="113"/>
      <c r="BX291" s="113"/>
      <c r="BY291" s="113"/>
      <c r="BZ291" s="113"/>
      <c r="CA291" s="113"/>
      <c r="CB291" s="113"/>
      <c r="CC291" s="113"/>
      <c r="CD291" s="113"/>
      <c r="CE291" s="113"/>
      <c r="CF291" s="113"/>
      <c r="CG291" s="113"/>
      <c r="CH291" s="113"/>
      <c r="CI291" s="113"/>
      <c r="CJ291" s="113"/>
      <c r="CK291" s="113"/>
      <c r="CL291" s="113"/>
      <c r="CM291" s="113"/>
      <c r="CN291" s="113"/>
      <c r="CO291" s="113"/>
      <c r="CP291" s="113"/>
      <c r="CQ291" s="113"/>
      <c r="CR291" s="113"/>
      <c r="CS291" s="113"/>
      <c r="CT291" s="113"/>
      <c r="CU291" s="113"/>
      <c r="CV291" s="113"/>
      <c r="CW291" s="113"/>
      <c r="CX291" s="113"/>
      <c r="CY291" s="113"/>
      <c r="CZ291" s="113"/>
      <c r="DA291" s="113"/>
      <c r="DB291" s="113"/>
      <c r="DC291" s="113"/>
      <c r="DD291" s="113"/>
      <c r="DE291" s="113"/>
      <c r="DF291" s="113"/>
      <c r="DG291" s="113"/>
      <c r="DH291" s="113"/>
      <c r="DI291" s="113"/>
      <c r="DJ291" s="113"/>
      <c r="DK291" s="113"/>
      <c r="DL291" s="113"/>
      <c r="DM291" s="113"/>
      <c r="DN291" s="113"/>
      <c r="DO291" s="113"/>
      <c r="DP291" s="113"/>
      <c r="DQ291" s="113"/>
      <c r="DR291" s="113"/>
      <c r="DS291" s="113"/>
      <c r="DT291" s="113"/>
      <c r="DU291" s="113"/>
      <c r="DV291" s="113"/>
      <c r="DW291" s="113"/>
      <c r="DX291" s="113"/>
      <c r="DY291" s="113"/>
      <c r="DZ291" s="113"/>
      <c r="EA291" s="113"/>
      <c r="EB291" s="113"/>
      <c r="EC291" s="113"/>
      <c r="ED291" s="113"/>
      <c r="EE291" s="113"/>
      <c r="EF291" s="113"/>
      <c r="EG291" s="113"/>
      <c r="EH291" s="113"/>
      <c r="EI291" s="113"/>
      <c r="EJ291" s="113"/>
      <c r="EK291" s="113"/>
      <c r="EL291" s="113"/>
      <c r="EM291" s="113"/>
      <c r="EN291" s="113"/>
      <c r="EO291" s="113"/>
      <c r="EP291" s="113"/>
      <c r="EQ291" s="113"/>
      <c r="ER291" s="113"/>
      <c r="ES291" s="113"/>
      <c r="ET291" s="113"/>
      <c r="EU291" s="113"/>
      <c r="EV291" s="113"/>
      <c r="EW291" s="113"/>
      <c r="EX291" s="113"/>
      <c r="EY291" s="113"/>
      <c r="EZ291" s="113"/>
      <c r="FA291" s="113"/>
      <c r="FB291" s="113"/>
      <c r="FC291" s="113"/>
      <c r="FD291" s="113"/>
      <c r="FE291" s="113"/>
      <c r="FF291" s="113"/>
      <c r="FG291" s="113"/>
      <c r="FH291" s="113"/>
      <c r="FI291" s="113"/>
    </row>
    <row r="292" spans="23:165" s="93" customFormat="1" ht="15">
      <c r="W292" s="113"/>
      <c r="X292" s="113"/>
      <c r="Y292" s="113"/>
      <c r="Z292" s="113"/>
      <c r="AA292" s="113"/>
      <c r="AB292" s="113"/>
      <c r="AC292" s="113"/>
      <c r="AD292" s="113"/>
      <c r="AE292" s="113"/>
      <c r="AF292" s="113"/>
      <c r="AG292" s="113"/>
      <c r="AH292" s="113"/>
      <c r="AI292" s="113"/>
      <c r="AJ292" s="113"/>
      <c r="AK292" s="113"/>
      <c r="AL292" s="113"/>
      <c r="AM292" s="113"/>
      <c r="AN292" s="113"/>
      <c r="AO292" s="113"/>
      <c r="AP292" s="113"/>
      <c r="AQ292" s="113"/>
      <c r="AR292" s="113"/>
      <c r="AS292" s="113"/>
      <c r="AT292" s="113"/>
      <c r="AU292" s="113"/>
      <c r="AV292" s="113"/>
      <c r="AW292" s="113"/>
      <c r="AX292" s="113"/>
      <c r="AY292" s="113"/>
      <c r="AZ292" s="113"/>
      <c r="BA292" s="113"/>
      <c r="BB292" s="113"/>
      <c r="BC292" s="113"/>
      <c r="BD292" s="113"/>
      <c r="BE292" s="113"/>
      <c r="BF292" s="113"/>
      <c r="BG292" s="113"/>
      <c r="BH292" s="113"/>
      <c r="BI292" s="113"/>
      <c r="BJ292" s="113"/>
      <c r="BK292" s="113"/>
      <c r="BL292" s="113"/>
      <c r="BM292" s="113"/>
      <c r="BN292" s="113"/>
      <c r="BO292" s="113"/>
      <c r="BP292" s="113"/>
      <c r="BQ292" s="113"/>
      <c r="BR292" s="113"/>
      <c r="BS292" s="113"/>
      <c r="BT292" s="113"/>
      <c r="BU292" s="113"/>
      <c r="BV292" s="113"/>
      <c r="BW292" s="113"/>
      <c r="BX292" s="113"/>
      <c r="BY292" s="113"/>
      <c r="BZ292" s="113"/>
      <c r="CA292" s="113"/>
      <c r="CB292" s="113"/>
      <c r="CC292" s="113"/>
      <c r="CD292" s="113"/>
      <c r="CE292" s="113"/>
      <c r="CF292" s="113"/>
      <c r="CG292" s="113"/>
      <c r="CH292" s="113"/>
      <c r="CI292" s="113"/>
      <c r="CJ292" s="113"/>
      <c r="CK292" s="113"/>
      <c r="CL292" s="113"/>
      <c r="CM292" s="113"/>
      <c r="CN292" s="113"/>
      <c r="CO292" s="113"/>
      <c r="CP292" s="113"/>
      <c r="CQ292" s="113"/>
      <c r="CR292" s="113"/>
      <c r="CS292" s="113"/>
      <c r="CT292" s="113"/>
      <c r="CU292" s="113"/>
      <c r="CV292" s="113"/>
      <c r="CW292" s="113"/>
      <c r="CX292" s="113"/>
      <c r="CY292" s="113"/>
      <c r="CZ292" s="113"/>
      <c r="DA292" s="113"/>
      <c r="DB292" s="113"/>
      <c r="DC292" s="113"/>
      <c r="DD292" s="113"/>
      <c r="DE292" s="113"/>
      <c r="DF292" s="113"/>
      <c r="DG292" s="113"/>
      <c r="DH292" s="113"/>
      <c r="DI292" s="113"/>
      <c r="DJ292" s="113"/>
      <c r="DK292" s="113"/>
      <c r="DL292" s="113"/>
      <c r="DM292" s="113"/>
      <c r="DN292" s="113"/>
      <c r="DO292" s="113"/>
      <c r="DP292" s="113"/>
      <c r="DQ292" s="113"/>
      <c r="DR292" s="113"/>
      <c r="DS292" s="113"/>
      <c r="DT292" s="113"/>
      <c r="DU292" s="113"/>
      <c r="DV292" s="113"/>
      <c r="DW292" s="113"/>
      <c r="DX292" s="113"/>
      <c r="DY292" s="113"/>
      <c r="DZ292" s="113"/>
      <c r="EA292" s="113"/>
      <c r="EB292" s="113"/>
      <c r="EC292" s="113"/>
      <c r="ED292" s="113"/>
      <c r="EE292" s="113"/>
      <c r="EF292" s="113"/>
      <c r="EG292" s="113"/>
      <c r="EH292" s="113"/>
      <c r="EI292" s="113"/>
      <c r="EJ292" s="113"/>
      <c r="EK292" s="113"/>
      <c r="EL292" s="113"/>
      <c r="EM292" s="113"/>
      <c r="EN292" s="113"/>
      <c r="EO292" s="113"/>
      <c r="EP292" s="113"/>
      <c r="EQ292" s="113"/>
      <c r="ER292" s="113"/>
      <c r="ES292" s="113"/>
      <c r="ET292" s="113"/>
      <c r="EU292" s="113"/>
      <c r="EV292" s="113"/>
      <c r="EW292" s="113"/>
      <c r="EX292" s="113"/>
      <c r="EY292" s="113"/>
      <c r="EZ292" s="113"/>
      <c r="FA292" s="113"/>
      <c r="FB292" s="113"/>
      <c r="FC292" s="113"/>
      <c r="FD292" s="113"/>
      <c r="FE292" s="113"/>
      <c r="FF292" s="113"/>
      <c r="FG292" s="113"/>
      <c r="FH292" s="113"/>
      <c r="FI292" s="113"/>
    </row>
    <row r="293" spans="23:165" s="93" customFormat="1" ht="15">
      <c r="W293" s="113"/>
      <c r="X293" s="113"/>
      <c r="Y293" s="113"/>
      <c r="Z293" s="113"/>
      <c r="AA293" s="113"/>
      <c r="AB293" s="113"/>
      <c r="AC293" s="113"/>
      <c r="AD293" s="113"/>
      <c r="AE293" s="113"/>
      <c r="AF293" s="113"/>
      <c r="AG293" s="113"/>
      <c r="AH293" s="113"/>
      <c r="AI293" s="113"/>
      <c r="AJ293" s="113"/>
      <c r="AK293" s="113"/>
      <c r="AL293" s="113"/>
      <c r="AM293" s="113"/>
      <c r="AN293" s="113"/>
      <c r="AO293" s="113"/>
      <c r="AP293" s="113"/>
      <c r="AQ293" s="113"/>
      <c r="AR293" s="113"/>
      <c r="AS293" s="113"/>
      <c r="AT293" s="113"/>
      <c r="AU293" s="113"/>
      <c r="AV293" s="113"/>
      <c r="AW293" s="113"/>
      <c r="AX293" s="113"/>
      <c r="AY293" s="113"/>
      <c r="AZ293" s="113"/>
      <c r="BA293" s="113"/>
      <c r="BB293" s="113"/>
      <c r="BC293" s="113"/>
      <c r="BD293" s="113"/>
      <c r="BE293" s="113"/>
      <c r="BF293" s="113"/>
      <c r="BG293" s="113"/>
      <c r="BH293" s="113"/>
      <c r="BI293" s="113"/>
      <c r="BJ293" s="113"/>
      <c r="BK293" s="113"/>
      <c r="BL293" s="113"/>
      <c r="BM293" s="113"/>
      <c r="BN293" s="113"/>
      <c r="BO293" s="113"/>
      <c r="BP293" s="113"/>
      <c r="BQ293" s="113"/>
      <c r="BR293" s="113"/>
      <c r="BS293" s="113"/>
      <c r="BT293" s="113"/>
      <c r="BU293" s="113"/>
      <c r="BV293" s="113"/>
      <c r="BW293" s="113"/>
      <c r="BX293" s="113"/>
      <c r="BY293" s="113"/>
      <c r="BZ293" s="113"/>
      <c r="CA293" s="113"/>
      <c r="CB293" s="113"/>
      <c r="CC293" s="113"/>
      <c r="CD293" s="113"/>
      <c r="CE293" s="113"/>
      <c r="CF293" s="113"/>
      <c r="CG293" s="113"/>
      <c r="CH293" s="113"/>
      <c r="CI293" s="113"/>
      <c r="CJ293" s="113"/>
      <c r="CK293" s="113"/>
      <c r="CL293" s="113"/>
      <c r="CM293" s="113"/>
      <c r="CN293" s="113"/>
      <c r="CO293" s="113"/>
      <c r="CP293" s="113"/>
      <c r="CQ293" s="113"/>
      <c r="CR293" s="113"/>
      <c r="CS293" s="113"/>
      <c r="CT293" s="113"/>
      <c r="CU293" s="113"/>
      <c r="CV293" s="113"/>
      <c r="CW293" s="113"/>
      <c r="CX293" s="113"/>
      <c r="CY293" s="113"/>
      <c r="CZ293" s="113"/>
      <c r="DA293" s="113"/>
      <c r="DB293" s="113"/>
      <c r="DC293" s="113"/>
      <c r="DD293" s="113"/>
      <c r="DE293" s="113"/>
      <c r="DF293" s="113"/>
      <c r="DG293" s="113"/>
      <c r="DH293" s="113"/>
      <c r="DI293" s="113"/>
      <c r="DJ293" s="113"/>
      <c r="DK293" s="113"/>
      <c r="DL293" s="113"/>
      <c r="DM293" s="113"/>
      <c r="DN293" s="113"/>
      <c r="DO293" s="113"/>
      <c r="DP293" s="113"/>
      <c r="DQ293" s="113"/>
      <c r="DR293" s="113"/>
      <c r="DS293" s="113"/>
      <c r="DT293" s="113"/>
      <c r="DU293" s="113"/>
      <c r="DV293" s="113"/>
      <c r="DW293" s="113"/>
      <c r="DX293" s="113"/>
      <c r="DY293" s="113"/>
      <c r="DZ293" s="113"/>
      <c r="EA293" s="113"/>
      <c r="EB293" s="113"/>
      <c r="EC293" s="113"/>
      <c r="ED293" s="113"/>
      <c r="EE293" s="113"/>
      <c r="EF293" s="113"/>
      <c r="EG293" s="113"/>
      <c r="EH293" s="113"/>
      <c r="EI293" s="113"/>
      <c r="EJ293" s="113"/>
      <c r="EK293" s="113"/>
      <c r="EL293" s="113"/>
      <c r="EM293" s="113"/>
      <c r="EN293" s="113"/>
      <c r="EO293" s="113"/>
      <c r="EP293" s="113"/>
      <c r="EQ293" s="113"/>
      <c r="ER293" s="113"/>
      <c r="ES293" s="113"/>
      <c r="ET293" s="113"/>
      <c r="EU293" s="113"/>
      <c r="EV293" s="113"/>
      <c r="EW293" s="113"/>
      <c r="EX293" s="113"/>
      <c r="EY293" s="113"/>
      <c r="EZ293" s="113"/>
      <c r="FA293" s="113"/>
      <c r="FB293" s="113"/>
      <c r="FC293" s="113"/>
      <c r="FD293" s="113"/>
      <c r="FE293" s="113"/>
      <c r="FF293" s="113"/>
      <c r="FG293" s="113"/>
      <c r="FH293" s="113"/>
      <c r="FI293" s="113"/>
    </row>
    <row r="294" spans="23:165" s="93" customFormat="1" ht="15">
      <c r="W294" s="113"/>
      <c r="X294" s="113"/>
      <c r="Y294" s="113"/>
      <c r="Z294" s="113"/>
      <c r="AA294" s="113"/>
      <c r="AB294" s="113"/>
      <c r="AC294" s="113"/>
      <c r="AD294" s="113"/>
      <c r="AE294" s="113"/>
      <c r="AF294" s="113"/>
      <c r="AG294" s="113"/>
      <c r="AH294" s="113"/>
      <c r="AI294" s="113"/>
      <c r="AJ294" s="113"/>
      <c r="AK294" s="113"/>
      <c r="AL294" s="113"/>
      <c r="AM294" s="113"/>
      <c r="AN294" s="113"/>
      <c r="AO294" s="113"/>
      <c r="AP294" s="113"/>
      <c r="AQ294" s="113"/>
      <c r="AR294" s="113"/>
      <c r="AS294" s="113"/>
      <c r="AT294" s="113"/>
      <c r="AU294" s="113"/>
      <c r="AV294" s="113"/>
      <c r="AW294" s="113"/>
      <c r="AX294" s="113"/>
      <c r="AY294" s="113"/>
      <c r="AZ294" s="113"/>
      <c r="BA294" s="113"/>
      <c r="BB294" s="113"/>
      <c r="BC294" s="113"/>
      <c r="BD294" s="113"/>
      <c r="BE294" s="113"/>
      <c r="BF294" s="113"/>
      <c r="BG294" s="113"/>
      <c r="BH294" s="113"/>
      <c r="BI294" s="113"/>
      <c r="BJ294" s="113"/>
      <c r="BK294" s="113"/>
      <c r="BL294" s="113"/>
      <c r="BM294" s="113"/>
      <c r="BN294" s="113"/>
      <c r="BO294" s="113"/>
      <c r="BP294" s="113"/>
      <c r="BQ294" s="113"/>
      <c r="BR294" s="113"/>
      <c r="BS294" s="113"/>
      <c r="BT294" s="113"/>
      <c r="BU294" s="113"/>
      <c r="BV294" s="113"/>
      <c r="BW294" s="113"/>
      <c r="BX294" s="113"/>
      <c r="BY294" s="113"/>
      <c r="BZ294" s="113"/>
      <c r="CA294" s="113"/>
      <c r="CB294" s="113"/>
      <c r="CC294" s="113"/>
      <c r="CD294" s="113"/>
      <c r="CE294" s="113"/>
      <c r="CF294" s="113"/>
      <c r="CG294" s="113"/>
      <c r="CH294" s="113"/>
      <c r="CI294" s="113"/>
      <c r="CJ294" s="113"/>
      <c r="CK294" s="113"/>
      <c r="CL294" s="113"/>
      <c r="CM294" s="113"/>
      <c r="CN294" s="113"/>
      <c r="CO294" s="113"/>
      <c r="CP294" s="113"/>
      <c r="CQ294" s="113"/>
      <c r="CR294" s="113"/>
      <c r="CS294" s="113"/>
      <c r="CT294" s="113"/>
      <c r="CU294" s="113"/>
      <c r="CV294" s="113"/>
      <c r="CW294" s="113"/>
      <c r="CX294" s="113"/>
      <c r="CY294" s="113"/>
      <c r="CZ294" s="113"/>
      <c r="DA294" s="113"/>
      <c r="DB294" s="113"/>
      <c r="DC294" s="113"/>
      <c r="DD294" s="113"/>
      <c r="DE294" s="113"/>
      <c r="DF294" s="113"/>
      <c r="DG294" s="113"/>
      <c r="DH294" s="113"/>
      <c r="DI294" s="113"/>
      <c r="DJ294" s="113"/>
      <c r="DK294" s="113"/>
      <c r="DL294" s="113"/>
      <c r="DM294" s="113"/>
      <c r="DN294" s="113"/>
      <c r="DO294" s="113"/>
      <c r="DP294" s="113"/>
      <c r="DQ294" s="113"/>
      <c r="DR294" s="113"/>
      <c r="DS294" s="113"/>
      <c r="DT294" s="113"/>
      <c r="DU294" s="113"/>
      <c r="DV294" s="113"/>
      <c r="DW294" s="113"/>
      <c r="DX294" s="113"/>
      <c r="DY294" s="113"/>
      <c r="DZ294" s="113"/>
      <c r="EA294" s="113"/>
      <c r="EB294" s="113"/>
      <c r="EC294" s="113"/>
      <c r="ED294" s="113"/>
      <c r="EE294" s="113"/>
      <c r="EF294" s="113"/>
      <c r="EG294" s="113"/>
      <c r="EH294" s="113"/>
      <c r="EI294" s="113"/>
      <c r="EJ294" s="113"/>
      <c r="EK294" s="113"/>
      <c r="EL294" s="113"/>
      <c r="EM294" s="113"/>
      <c r="EN294" s="113"/>
      <c r="EO294" s="113"/>
      <c r="EP294" s="113"/>
      <c r="EQ294" s="113"/>
      <c r="ER294" s="113"/>
      <c r="ES294" s="113"/>
      <c r="ET294" s="113"/>
      <c r="EU294" s="113"/>
      <c r="EV294" s="113"/>
      <c r="EW294" s="113"/>
      <c r="EX294" s="113"/>
      <c r="EY294" s="113"/>
      <c r="EZ294" s="113"/>
      <c r="FA294" s="113"/>
      <c r="FB294" s="113"/>
      <c r="FC294" s="113"/>
      <c r="FD294" s="113"/>
      <c r="FE294" s="113"/>
      <c r="FF294" s="113"/>
      <c r="FG294" s="113"/>
      <c r="FH294" s="113"/>
      <c r="FI294" s="113"/>
    </row>
    <row r="295" spans="23:165" s="93" customFormat="1" ht="15">
      <c r="W295" s="113"/>
      <c r="X295" s="113"/>
      <c r="Y295" s="113"/>
      <c r="Z295" s="113"/>
      <c r="AA295" s="113"/>
      <c r="AB295" s="113"/>
      <c r="AC295" s="113"/>
      <c r="AD295" s="113"/>
      <c r="AE295" s="113"/>
      <c r="AF295" s="113"/>
      <c r="AG295" s="113"/>
      <c r="AH295" s="113"/>
      <c r="AI295" s="113"/>
      <c r="AJ295" s="113"/>
      <c r="AK295" s="113"/>
      <c r="AL295" s="113"/>
      <c r="AM295" s="113"/>
      <c r="AN295" s="113"/>
      <c r="AO295" s="113"/>
      <c r="AP295" s="113"/>
      <c r="AQ295" s="113"/>
      <c r="AR295" s="113"/>
      <c r="AS295" s="113"/>
      <c r="AT295" s="113"/>
      <c r="AU295" s="113"/>
      <c r="AV295" s="113"/>
      <c r="AW295" s="113"/>
      <c r="AX295" s="113"/>
      <c r="AY295" s="113"/>
      <c r="AZ295" s="113"/>
      <c r="BA295" s="113"/>
      <c r="BB295" s="113"/>
      <c r="BC295" s="113"/>
      <c r="BD295" s="113"/>
      <c r="BE295" s="113"/>
      <c r="BF295" s="113"/>
      <c r="BG295" s="113"/>
      <c r="BH295" s="113"/>
      <c r="BI295" s="113"/>
      <c r="BJ295" s="113"/>
      <c r="BK295" s="113"/>
      <c r="BL295" s="113"/>
      <c r="BM295" s="113"/>
      <c r="BN295" s="113"/>
      <c r="BO295" s="113"/>
      <c r="BP295" s="113"/>
      <c r="BQ295" s="113"/>
      <c r="BR295" s="113"/>
      <c r="BS295" s="113"/>
      <c r="BT295" s="113"/>
      <c r="BU295" s="113"/>
      <c r="BV295" s="113"/>
      <c r="BW295" s="113"/>
      <c r="BX295" s="113"/>
      <c r="BY295" s="113"/>
      <c r="BZ295" s="113"/>
      <c r="CA295" s="113"/>
      <c r="CB295" s="113"/>
      <c r="CC295" s="113"/>
      <c r="CD295" s="113"/>
      <c r="CE295" s="113"/>
      <c r="CF295" s="113"/>
      <c r="CG295" s="113"/>
      <c r="CH295" s="113"/>
      <c r="CI295" s="113"/>
      <c r="CJ295" s="113"/>
      <c r="CK295" s="113"/>
      <c r="CL295" s="113"/>
      <c r="CM295" s="113"/>
      <c r="CN295" s="113"/>
      <c r="CO295" s="113"/>
      <c r="CP295" s="113"/>
      <c r="CQ295" s="113"/>
      <c r="CR295" s="113"/>
      <c r="CS295" s="113"/>
      <c r="CT295" s="113"/>
      <c r="CU295" s="113"/>
      <c r="CV295" s="113"/>
      <c r="CW295" s="113"/>
      <c r="CX295" s="113"/>
      <c r="CY295" s="113"/>
      <c r="CZ295" s="113"/>
      <c r="DA295" s="113"/>
      <c r="DB295" s="113"/>
      <c r="DC295" s="113"/>
      <c r="DD295" s="113"/>
      <c r="DE295" s="113"/>
      <c r="DF295" s="113"/>
      <c r="DG295" s="113"/>
      <c r="DH295" s="113"/>
      <c r="DI295" s="113"/>
      <c r="DJ295" s="113"/>
      <c r="DK295" s="113"/>
      <c r="DL295" s="113"/>
      <c r="DM295" s="113"/>
      <c r="DN295" s="113"/>
      <c r="DO295" s="113"/>
      <c r="DP295" s="113"/>
      <c r="DQ295" s="113"/>
      <c r="DR295" s="113"/>
      <c r="DS295" s="113"/>
      <c r="DT295" s="113"/>
      <c r="DU295" s="113"/>
      <c r="DV295" s="113"/>
      <c r="DW295" s="113"/>
      <c r="DX295" s="113"/>
      <c r="DY295" s="113"/>
      <c r="DZ295" s="113"/>
      <c r="EA295" s="113"/>
      <c r="EB295" s="113"/>
      <c r="EC295" s="113"/>
      <c r="ED295" s="113"/>
      <c r="EE295" s="113"/>
      <c r="EF295" s="113"/>
      <c r="EG295" s="113"/>
      <c r="EH295" s="113"/>
      <c r="EI295" s="113"/>
      <c r="EJ295" s="113"/>
      <c r="EK295" s="113"/>
      <c r="EL295" s="113"/>
      <c r="EM295" s="113"/>
      <c r="EN295" s="113"/>
      <c r="EO295" s="113"/>
      <c r="EP295" s="113"/>
      <c r="EQ295" s="113"/>
      <c r="ER295" s="113"/>
      <c r="ES295" s="113"/>
      <c r="ET295" s="113"/>
      <c r="EU295" s="113"/>
      <c r="EV295" s="113"/>
      <c r="EW295" s="113"/>
      <c r="EX295" s="113"/>
      <c r="EY295" s="113"/>
      <c r="EZ295" s="113"/>
      <c r="FA295" s="113"/>
      <c r="FB295" s="113"/>
      <c r="FC295" s="113"/>
      <c r="FD295" s="113"/>
      <c r="FE295" s="113"/>
      <c r="FF295" s="113"/>
      <c r="FG295" s="113"/>
      <c r="FH295" s="113"/>
      <c r="FI295" s="113"/>
    </row>
    <row r="296" spans="23:165" s="93" customFormat="1" ht="15">
      <c r="W296" s="113"/>
      <c r="X296" s="113"/>
      <c r="Y296" s="113"/>
      <c r="Z296" s="113"/>
      <c r="AA296" s="113"/>
      <c r="AB296" s="113"/>
      <c r="AC296" s="113"/>
      <c r="AD296" s="113"/>
      <c r="AE296" s="113"/>
      <c r="AF296" s="113"/>
      <c r="AG296" s="113"/>
      <c r="AH296" s="113"/>
      <c r="AI296" s="113"/>
      <c r="AJ296" s="113"/>
      <c r="AK296" s="113"/>
      <c r="AL296" s="113"/>
      <c r="AM296" s="113"/>
      <c r="AN296" s="113"/>
      <c r="AO296" s="113"/>
      <c r="AP296" s="113"/>
      <c r="AQ296" s="113"/>
      <c r="AR296" s="113"/>
      <c r="AS296" s="113"/>
      <c r="AT296" s="113"/>
      <c r="AU296" s="113"/>
      <c r="AV296" s="113"/>
      <c r="AW296" s="113"/>
      <c r="AX296" s="113"/>
      <c r="AY296" s="113"/>
      <c r="AZ296" s="113"/>
      <c r="BA296" s="113"/>
      <c r="BB296" s="113"/>
      <c r="BC296" s="113"/>
      <c r="BD296" s="113"/>
      <c r="BE296" s="113"/>
      <c r="BF296" s="113"/>
      <c r="BG296" s="113"/>
      <c r="BH296" s="113"/>
      <c r="BI296" s="113"/>
      <c r="BJ296" s="113"/>
      <c r="BK296" s="113"/>
      <c r="BL296" s="113"/>
      <c r="BM296" s="113"/>
      <c r="BN296" s="113"/>
      <c r="BO296" s="113"/>
      <c r="BP296" s="113"/>
      <c r="BQ296" s="113"/>
      <c r="BR296" s="113"/>
      <c r="BS296" s="113"/>
      <c r="BT296" s="113"/>
      <c r="BU296" s="113"/>
      <c r="BV296" s="113"/>
      <c r="BW296" s="113"/>
      <c r="BX296" s="113"/>
      <c r="BY296" s="113"/>
      <c r="BZ296" s="113"/>
      <c r="CA296" s="113"/>
      <c r="CB296" s="113"/>
      <c r="CC296" s="113"/>
      <c r="CD296" s="113"/>
      <c r="CE296" s="113"/>
      <c r="CF296" s="113"/>
      <c r="CG296" s="113"/>
      <c r="CH296" s="113"/>
      <c r="CI296" s="113"/>
      <c r="CJ296" s="113"/>
      <c r="CK296" s="113"/>
      <c r="CL296" s="113"/>
      <c r="CM296" s="113"/>
      <c r="CN296" s="113"/>
      <c r="CO296" s="113"/>
      <c r="CP296" s="113"/>
      <c r="CQ296" s="113"/>
      <c r="CR296" s="113"/>
      <c r="CS296" s="113"/>
      <c r="CT296" s="113"/>
      <c r="CU296" s="113"/>
      <c r="CV296" s="113"/>
      <c r="CW296" s="113"/>
      <c r="CX296" s="113"/>
      <c r="CY296" s="113"/>
      <c r="CZ296" s="113"/>
      <c r="DA296" s="113"/>
      <c r="DB296" s="113"/>
      <c r="DC296" s="113"/>
      <c r="DD296" s="113"/>
      <c r="DE296" s="113"/>
      <c r="DF296" s="113"/>
      <c r="DG296" s="113"/>
      <c r="DH296" s="113"/>
      <c r="DI296" s="113"/>
      <c r="DJ296" s="113"/>
      <c r="DK296" s="113"/>
      <c r="DL296" s="113"/>
      <c r="DM296" s="113"/>
      <c r="DN296" s="113"/>
      <c r="DO296" s="113"/>
      <c r="DP296" s="113"/>
      <c r="DQ296" s="113"/>
      <c r="DR296" s="113"/>
      <c r="DS296" s="113"/>
      <c r="DT296" s="113"/>
      <c r="DU296" s="113"/>
      <c r="DV296" s="113"/>
      <c r="DW296" s="113"/>
      <c r="DX296" s="113"/>
      <c r="DY296" s="113"/>
      <c r="DZ296" s="113"/>
      <c r="EA296" s="113"/>
      <c r="EB296" s="113"/>
      <c r="EC296" s="113"/>
      <c r="ED296" s="113"/>
      <c r="EE296" s="113"/>
      <c r="EF296" s="113"/>
      <c r="EG296" s="113"/>
      <c r="EH296" s="113"/>
      <c r="EI296" s="113"/>
      <c r="EJ296" s="113"/>
      <c r="EK296" s="113"/>
      <c r="EL296" s="113"/>
      <c r="EM296" s="113"/>
      <c r="EN296" s="113"/>
      <c r="EO296" s="113"/>
      <c r="EP296" s="113"/>
      <c r="EQ296" s="113"/>
      <c r="ER296" s="113"/>
      <c r="ES296" s="113"/>
      <c r="ET296" s="113"/>
      <c r="EU296" s="113"/>
      <c r="EV296" s="113"/>
      <c r="EW296" s="113"/>
      <c r="EX296" s="113"/>
      <c r="EY296" s="113"/>
      <c r="EZ296" s="113"/>
      <c r="FA296" s="113"/>
      <c r="FB296" s="113"/>
      <c r="FC296" s="113"/>
      <c r="FD296" s="113"/>
      <c r="FE296" s="113"/>
      <c r="FF296" s="113"/>
      <c r="FG296" s="113"/>
      <c r="FH296" s="113"/>
      <c r="FI296" s="113"/>
    </row>
    <row r="297" spans="23:165" s="93" customFormat="1" ht="15">
      <c r="W297" s="113"/>
      <c r="X297" s="113"/>
      <c r="Y297" s="113"/>
      <c r="Z297" s="113"/>
      <c r="AA297" s="113"/>
      <c r="AB297" s="113"/>
      <c r="AC297" s="113"/>
      <c r="AD297" s="113"/>
      <c r="AE297" s="113"/>
      <c r="AF297" s="113"/>
      <c r="AG297" s="113"/>
      <c r="AH297" s="113"/>
      <c r="AI297" s="113"/>
      <c r="AJ297" s="113"/>
      <c r="AK297" s="113"/>
      <c r="AL297" s="113"/>
      <c r="AM297" s="113"/>
      <c r="AN297" s="113"/>
      <c r="AO297" s="113"/>
      <c r="AP297" s="113"/>
      <c r="AQ297" s="113"/>
      <c r="AR297" s="113"/>
      <c r="AS297" s="113"/>
      <c r="AT297" s="113"/>
      <c r="AU297" s="113"/>
      <c r="AV297" s="113"/>
      <c r="AW297" s="113"/>
      <c r="AX297" s="113"/>
      <c r="AY297" s="113"/>
      <c r="AZ297" s="113"/>
      <c r="BA297" s="113"/>
      <c r="BB297" s="113"/>
      <c r="BC297" s="113"/>
      <c r="BD297" s="113"/>
      <c r="BE297" s="113"/>
      <c r="BF297" s="113"/>
      <c r="BG297" s="113"/>
      <c r="BH297" s="113"/>
      <c r="BI297" s="113"/>
      <c r="BJ297" s="113"/>
      <c r="BK297" s="113"/>
      <c r="BL297" s="113"/>
      <c r="BM297" s="113"/>
      <c r="BN297" s="113"/>
      <c r="BO297" s="113"/>
      <c r="BP297" s="113"/>
      <c r="BQ297" s="113"/>
      <c r="BR297" s="113"/>
      <c r="BS297" s="113"/>
      <c r="BT297" s="113"/>
      <c r="BU297" s="113"/>
      <c r="BV297" s="113"/>
      <c r="BW297" s="113"/>
      <c r="BX297" s="113"/>
      <c r="BY297" s="113"/>
      <c r="BZ297" s="113"/>
      <c r="CA297" s="113"/>
      <c r="CB297" s="113"/>
      <c r="CC297" s="113"/>
      <c r="CD297" s="113"/>
      <c r="CE297" s="113"/>
      <c r="CF297" s="113"/>
      <c r="CG297" s="113"/>
      <c r="CH297" s="113"/>
      <c r="CI297" s="113"/>
      <c r="CJ297" s="113"/>
      <c r="CK297" s="113"/>
      <c r="CL297" s="113"/>
      <c r="CM297" s="113"/>
      <c r="CN297" s="113"/>
      <c r="CO297" s="113"/>
      <c r="CP297" s="113"/>
      <c r="CQ297" s="113"/>
      <c r="CR297" s="113"/>
      <c r="CS297" s="113"/>
      <c r="CT297" s="113"/>
      <c r="CU297" s="113"/>
      <c r="CV297" s="113"/>
      <c r="CW297" s="113"/>
      <c r="CX297" s="113"/>
      <c r="CY297" s="113"/>
      <c r="CZ297" s="113"/>
      <c r="DA297" s="113"/>
      <c r="DB297" s="113"/>
      <c r="DC297" s="113"/>
      <c r="DD297" s="113"/>
      <c r="DE297" s="113"/>
      <c r="DF297" s="113"/>
      <c r="DG297" s="113"/>
      <c r="DH297" s="113"/>
      <c r="DI297" s="113"/>
      <c r="DJ297" s="113"/>
      <c r="DK297" s="113"/>
      <c r="DL297" s="113"/>
      <c r="DM297" s="113"/>
      <c r="DN297" s="113"/>
      <c r="DO297" s="113"/>
      <c r="DP297" s="113"/>
      <c r="DQ297" s="113"/>
      <c r="DR297" s="113"/>
      <c r="DS297" s="113"/>
      <c r="DT297" s="113"/>
      <c r="DU297" s="113"/>
      <c r="DV297" s="113"/>
      <c r="DW297" s="113"/>
      <c r="DX297" s="113"/>
      <c r="DY297" s="113"/>
      <c r="DZ297" s="113"/>
      <c r="EA297" s="113"/>
      <c r="EB297" s="113"/>
      <c r="EC297" s="113"/>
      <c r="ED297" s="113"/>
      <c r="EE297" s="113"/>
      <c r="EF297" s="113"/>
      <c r="EG297" s="113"/>
      <c r="EH297" s="113"/>
      <c r="EI297" s="113"/>
      <c r="EJ297" s="113"/>
      <c r="EK297" s="113"/>
      <c r="EL297" s="113"/>
      <c r="EM297" s="113"/>
      <c r="EN297" s="113"/>
      <c r="EO297" s="113"/>
      <c r="EP297" s="113"/>
      <c r="EQ297" s="113"/>
      <c r="ER297" s="113"/>
      <c r="ES297" s="113"/>
      <c r="ET297" s="113"/>
      <c r="EU297" s="113"/>
      <c r="EV297" s="113"/>
      <c r="EW297" s="113"/>
      <c r="EX297" s="113"/>
      <c r="EY297" s="113"/>
      <c r="EZ297" s="113"/>
      <c r="FA297" s="113"/>
      <c r="FB297" s="113"/>
      <c r="FC297" s="113"/>
      <c r="FD297" s="113"/>
      <c r="FE297" s="113"/>
      <c r="FF297" s="113"/>
      <c r="FG297" s="113"/>
      <c r="FH297" s="113"/>
      <c r="FI297" s="113"/>
    </row>
    <row r="298" spans="23:165" s="93" customFormat="1" ht="15">
      <c r="W298" s="113"/>
      <c r="X298" s="113"/>
      <c r="Y298" s="113"/>
      <c r="Z298" s="113"/>
      <c r="AA298" s="113"/>
      <c r="AB298" s="113"/>
      <c r="AC298" s="113"/>
      <c r="AD298" s="113"/>
      <c r="AE298" s="113"/>
      <c r="AF298" s="113"/>
      <c r="AG298" s="113"/>
      <c r="AH298" s="113"/>
      <c r="AI298" s="113"/>
      <c r="AJ298" s="113"/>
      <c r="AK298" s="113"/>
      <c r="AL298" s="113"/>
      <c r="AM298" s="113"/>
      <c r="AN298" s="113"/>
      <c r="AO298" s="113"/>
      <c r="AP298" s="113"/>
      <c r="AQ298" s="113"/>
      <c r="AR298" s="113"/>
      <c r="AS298" s="113"/>
      <c r="AT298" s="113"/>
      <c r="AU298" s="113"/>
      <c r="AV298" s="113"/>
      <c r="AW298" s="113"/>
      <c r="AX298" s="113"/>
      <c r="AY298" s="113"/>
      <c r="AZ298" s="113"/>
      <c r="BA298" s="113"/>
      <c r="BB298" s="113"/>
      <c r="BC298" s="113"/>
      <c r="BD298" s="113"/>
      <c r="BE298" s="113"/>
      <c r="BF298" s="113"/>
      <c r="BG298" s="113"/>
      <c r="BH298" s="113"/>
      <c r="BI298" s="113"/>
      <c r="BJ298" s="113"/>
      <c r="BK298" s="113"/>
      <c r="BL298" s="113"/>
      <c r="BM298" s="113"/>
      <c r="BN298" s="113"/>
      <c r="BO298" s="113"/>
      <c r="BP298" s="113"/>
      <c r="BQ298" s="113"/>
      <c r="BR298" s="113"/>
      <c r="BS298" s="113"/>
      <c r="BT298" s="113"/>
      <c r="BU298" s="113"/>
      <c r="BV298" s="113"/>
      <c r="BW298" s="113"/>
      <c r="BX298" s="113"/>
      <c r="BY298" s="113"/>
      <c r="BZ298" s="113"/>
      <c r="CA298" s="113"/>
      <c r="CB298" s="113"/>
      <c r="CC298" s="113"/>
      <c r="CD298" s="113"/>
      <c r="CE298" s="113"/>
      <c r="CF298" s="113"/>
      <c r="CG298" s="113"/>
      <c r="CH298" s="113"/>
      <c r="CI298" s="113"/>
      <c r="CJ298" s="113"/>
      <c r="CK298" s="113"/>
      <c r="CL298" s="113"/>
      <c r="CM298" s="113"/>
      <c r="CN298" s="113"/>
      <c r="CO298" s="113"/>
      <c r="CP298" s="113"/>
      <c r="CQ298" s="113"/>
      <c r="CR298" s="113"/>
      <c r="CS298" s="113"/>
      <c r="CT298" s="113"/>
      <c r="CU298" s="113"/>
      <c r="CV298" s="113"/>
      <c r="CW298" s="113"/>
      <c r="CX298" s="113"/>
      <c r="CY298" s="113"/>
      <c r="CZ298" s="113"/>
      <c r="DA298" s="113"/>
      <c r="DB298" s="113"/>
      <c r="DC298" s="113"/>
      <c r="DD298" s="113"/>
      <c r="DE298" s="113"/>
      <c r="DF298" s="113"/>
      <c r="DG298" s="113"/>
      <c r="DH298" s="113"/>
      <c r="DI298" s="113"/>
      <c r="DJ298" s="113"/>
      <c r="DK298" s="113"/>
      <c r="DL298" s="113"/>
      <c r="DM298" s="113"/>
      <c r="DN298" s="113"/>
      <c r="DO298" s="113"/>
      <c r="DP298" s="113"/>
      <c r="DQ298" s="113"/>
      <c r="DR298" s="113"/>
      <c r="DS298" s="113"/>
      <c r="DT298" s="113"/>
      <c r="DU298" s="113"/>
      <c r="DV298" s="113"/>
      <c r="DW298" s="113"/>
      <c r="DX298" s="113"/>
      <c r="DY298" s="113"/>
      <c r="DZ298" s="113"/>
      <c r="EA298" s="113"/>
      <c r="EB298" s="113"/>
      <c r="EC298" s="113"/>
      <c r="ED298" s="113"/>
      <c r="EE298" s="113"/>
      <c r="EF298" s="113"/>
      <c r="EG298" s="113"/>
      <c r="EH298" s="113"/>
      <c r="EI298" s="113"/>
      <c r="EJ298" s="113"/>
      <c r="EK298" s="113"/>
      <c r="EL298" s="113"/>
      <c r="EM298" s="113"/>
      <c r="EN298" s="113"/>
      <c r="EO298" s="113"/>
      <c r="EP298" s="113"/>
      <c r="EQ298" s="113"/>
      <c r="ER298" s="113"/>
      <c r="ES298" s="113"/>
      <c r="ET298" s="113"/>
      <c r="EU298" s="113"/>
      <c r="EV298" s="113"/>
      <c r="EW298" s="113"/>
      <c r="EX298" s="113"/>
      <c r="EY298" s="113"/>
      <c r="EZ298" s="113"/>
      <c r="FA298" s="113"/>
      <c r="FB298" s="113"/>
      <c r="FC298" s="113"/>
      <c r="FD298" s="113"/>
      <c r="FE298" s="113"/>
      <c r="FF298" s="113"/>
      <c r="FG298" s="113"/>
      <c r="FH298" s="113"/>
      <c r="FI298" s="113"/>
    </row>
    <row r="299" spans="23:165" s="93" customFormat="1" ht="15">
      <c r="W299" s="113"/>
      <c r="X299" s="113"/>
      <c r="Y299" s="113"/>
      <c r="Z299" s="113"/>
      <c r="AA299" s="113"/>
      <c r="AB299" s="113"/>
      <c r="AC299" s="113"/>
      <c r="AD299" s="113"/>
      <c r="AE299" s="113"/>
      <c r="AF299" s="113"/>
      <c r="AG299" s="113"/>
      <c r="AH299" s="113"/>
      <c r="AI299" s="113"/>
      <c r="AJ299" s="113"/>
      <c r="AK299" s="113"/>
      <c r="AL299" s="113"/>
      <c r="AM299" s="113"/>
      <c r="AN299" s="113"/>
      <c r="AO299" s="113"/>
      <c r="AP299" s="113"/>
      <c r="AQ299" s="113"/>
      <c r="AR299" s="113"/>
      <c r="AS299" s="113"/>
      <c r="AT299" s="113"/>
      <c r="AU299" s="113"/>
      <c r="AV299" s="113"/>
      <c r="AW299" s="113"/>
      <c r="AX299" s="113"/>
      <c r="AY299" s="113"/>
      <c r="AZ299" s="113"/>
      <c r="BA299" s="113"/>
      <c r="BB299" s="113"/>
      <c r="BC299" s="113"/>
      <c r="BD299" s="113"/>
      <c r="BE299" s="113"/>
      <c r="BF299" s="113"/>
      <c r="BG299" s="113"/>
      <c r="BH299" s="113"/>
      <c r="BI299" s="113"/>
      <c r="BJ299" s="113"/>
      <c r="BK299" s="113"/>
      <c r="BL299" s="113"/>
      <c r="BM299" s="113"/>
      <c r="BN299" s="113"/>
      <c r="BO299" s="113"/>
      <c r="BP299" s="113"/>
      <c r="BQ299" s="113"/>
      <c r="BR299" s="113"/>
      <c r="BS299" s="113"/>
      <c r="BT299" s="113"/>
      <c r="BU299" s="113"/>
      <c r="BV299" s="113"/>
      <c r="BW299" s="113"/>
      <c r="BX299" s="113"/>
      <c r="BY299" s="113"/>
      <c r="BZ299" s="113"/>
      <c r="CA299" s="113"/>
      <c r="CB299" s="113"/>
      <c r="CC299" s="113"/>
      <c r="CD299" s="113"/>
      <c r="CE299" s="113"/>
      <c r="CF299" s="113"/>
      <c r="CG299" s="113"/>
      <c r="CH299" s="113"/>
      <c r="CI299" s="113"/>
      <c r="CJ299" s="113"/>
      <c r="CK299" s="113"/>
      <c r="CL299" s="113"/>
      <c r="CM299" s="113"/>
      <c r="CN299" s="113"/>
      <c r="CO299" s="113"/>
      <c r="CP299" s="113"/>
      <c r="CQ299" s="113"/>
      <c r="CR299" s="113"/>
      <c r="CS299" s="113"/>
      <c r="CT299" s="113"/>
      <c r="CU299" s="113"/>
      <c r="CV299" s="113"/>
      <c r="CW299" s="113"/>
      <c r="CX299" s="113"/>
      <c r="CY299" s="113"/>
      <c r="CZ299" s="113"/>
      <c r="DA299" s="113"/>
      <c r="DB299" s="113"/>
      <c r="DC299" s="113"/>
      <c r="DD299" s="113"/>
      <c r="DE299" s="113"/>
      <c r="DF299" s="113"/>
      <c r="DG299" s="113"/>
      <c r="DH299" s="113"/>
      <c r="DI299" s="113"/>
      <c r="DJ299" s="113"/>
      <c r="DK299" s="113"/>
      <c r="DL299" s="113"/>
      <c r="DM299" s="113"/>
      <c r="DN299" s="113"/>
      <c r="DO299" s="113"/>
      <c r="DP299" s="113"/>
      <c r="DQ299" s="113"/>
      <c r="DR299" s="113"/>
      <c r="DS299" s="113"/>
      <c r="DT299" s="113"/>
      <c r="DU299" s="113"/>
      <c r="DV299" s="113"/>
      <c r="DW299" s="113"/>
      <c r="DX299" s="113"/>
      <c r="DY299" s="113"/>
      <c r="DZ299" s="113"/>
      <c r="EA299" s="113"/>
      <c r="EB299" s="113"/>
      <c r="EC299" s="113"/>
      <c r="ED299" s="113"/>
      <c r="EE299" s="113"/>
      <c r="EF299" s="113"/>
      <c r="EG299" s="113"/>
      <c r="EH299" s="113"/>
      <c r="EI299" s="113"/>
      <c r="EJ299" s="113"/>
      <c r="EK299" s="113"/>
      <c r="EL299" s="113"/>
      <c r="EM299" s="113"/>
      <c r="EN299" s="113"/>
      <c r="EO299" s="113"/>
      <c r="EP299" s="113"/>
      <c r="EQ299" s="113"/>
      <c r="ER299" s="113"/>
      <c r="ES299" s="113"/>
      <c r="ET299" s="113"/>
      <c r="EU299" s="113"/>
      <c r="EV299" s="113"/>
      <c r="EW299" s="113"/>
      <c r="EX299" s="113"/>
      <c r="EY299" s="113"/>
      <c r="EZ299" s="113"/>
      <c r="FA299" s="113"/>
      <c r="FB299" s="113"/>
      <c r="FC299" s="113"/>
      <c r="FD299" s="113"/>
      <c r="FE299" s="113"/>
      <c r="FF299" s="113"/>
      <c r="FG299" s="113"/>
      <c r="FH299" s="113"/>
      <c r="FI299" s="113"/>
    </row>
    <row r="300" spans="23:165" s="93" customFormat="1" ht="15">
      <c r="W300" s="113"/>
      <c r="X300" s="113"/>
      <c r="Y300" s="113"/>
      <c r="Z300" s="113"/>
      <c r="AA300" s="113"/>
      <c r="AB300" s="113"/>
      <c r="AC300" s="113"/>
      <c r="AD300" s="113"/>
      <c r="AE300" s="113"/>
      <c r="AF300" s="113"/>
      <c r="AG300" s="113"/>
      <c r="AH300" s="113"/>
      <c r="AI300" s="113"/>
      <c r="AJ300" s="113"/>
      <c r="AK300" s="113"/>
      <c r="AL300" s="113"/>
      <c r="AM300" s="113"/>
      <c r="AN300" s="113"/>
      <c r="AO300" s="113"/>
      <c r="AP300" s="113"/>
      <c r="AQ300" s="113"/>
      <c r="AR300" s="113"/>
      <c r="AS300" s="113"/>
      <c r="AT300" s="113"/>
      <c r="AU300" s="113"/>
      <c r="AV300" s="113"/>
      <c r="AW300" s="113"/>
      <c r="AX300" s="113"/>
      <c r="AY300" s="113"/>
      <c r="AZ300" s="113"/>
      <c r="BA300" s="113"/>
      <c r="BB300" s="113"/>
      <c r="BC300" s="113"/>
      <c r="BD300" s="113"/>
      <c r="BE300" s="113"/>
      <c r="BF300" s="113"/>
      <c r="BG300" s="113"/>
      <c r="BH300" s="113"/>
      <c r="BI300" s="113"/>
      <c r="BJ300" s="113"/>
      <c r="BK300" s="113"/>
      <c r="BL300" s="113"/>
      <c r="BM300" s="113"/>
      <c r="BN300" s="113"/>
      <c r="BO300" s="113"/>
      <c r="BP300" s="113"/>
      <c r="BQ300" s="113"/>
      <c r="BR300" s="113"/>
      <c r="BS300" s="113"/>
      <c r="BT300" s="113"/>
      <c r="BU300" s="113"/>
      <c r="BV300" s="113"/>
      <c r="BW300" s="113"/>
      <c r="BX300" s="113"/>
      <c r="BY300" s="113"/>
      <c r="BZ300" s="113"/>
      <c r="CA300" s="113"/>
      <c r="CB300" s="113"/>
      <c r="CC300" s="113"/>
      <c r="CD300" s="113"/>
      <c r="CE300" s="113"/>
      <c r="CF300" s="113"/>
      <c r="CG300" s="113"/>
      <c r="CH300" s="113"/>
      <c r="CI300" s="113"/>
      <c r="CJ300" s="113"/>
      <c r="CK300" s="113"/>
      <c r="CL300" s="113"/>
      <c r="CM300" s="113"/>
      <c r="CN300" s="113"/>
      <c r="CO300" s="113"/>
      <c r="CP300" s="113"/>
      <c r="CQ300" s="113"/>
      <c r="CR300" s="113"/>
      <c r="CS300" s="113"/>
      <c r="CT300" s="113"/>
      <c r="CU300" s="113"/>
      <c r="CV300" s="113"/>
      <c r="CW300" s="113"/>
      <c r="CX300" s="113"/>
      <c r="CY300" s="113"/>
      <c r="CZ300" s="113"/>
      <c r="DA300" s="113"/>
      <c r="DB300" s="113"/>
      <c r="DC300" s="113"/>
      <c r="DD300" s="113"/>
      <c r="DE300" s="113"/>
      <c r="DF300" s="113"/>
      <c r="DG300" s="113"/>
      <c r="DH300" s="113"/>
      <c r="DI300" s="113"/>
      <c r="DJ300" s="113"/>
      <c r="DK300" s="113"/>
      <c r="DL300" s="113"/>
      <c r="DM300" s="113"/>
      <c r="DN300" s="113"/>
      <c r="DO300" s="113"/>
      <c r="DP300" s="113"/>
      <c r="DQ300" s="113"/>
      <c r="DR300" s="113"/>
      <c r="DS300" s="113"/>
      <c r="DT300" s="113"/>
      <c r="DU300" s="113"/>
      <c r="DV300" s="113"/>
      <c r="DW300" s="113"/>
      <c r="DX300" s="113"/>
      <c r="DY300" s="113"/>
      <c r="DZ300" s="113"/>
      <c r="EA300" s="113"/>
      <c r="EB300" s="113"/>
      <c r="EC300" s="113"/>
      <c r="ED300" s="113"/>
      <c r="EE300" s="113"/>
      <c r="EF300" s="113"/>
      <c r="EG300" s="113"/>
      <c r="EH300" s="113"/>
      <c r="EI300" s="113"/>
      <c r="EJ300" s="113"/>
      <c r="EK300" s="113"/>
      <c r="EL300" s="113"/>
      <c r="EM300" s="113"/>
      <c r="EN300" s="113"/>
      <c r="EO300" s="113"/>
      <c r="EP300" s="113"/>
      <c r="EQ300" s="113"/>
      <c r="ER300" s="113"/>
      <c r="ES300" s="113"/>
      <c r="ET300" s="113"/>
      <c r="EU300" s="113"/>
      <c r="EV300" s="113"/>
      <c r="EW300" s="113"/>
      <c r="EX300" s="113"/>
      <c r="EY300" s="113"/>
      <c r="EZ300" s="113"/>
      <c r="FA300" s="113"/>
      <c r="FB300" s="113"/>
      <c r="FC300" s="113"/>
      <c r="FD300" s="113"/>
      <c r="FE300" s="113"/>
      <c r="FF300" s="113"/>
      <c r="FG300" s="113"/>
      <c r="FH300" s="113"/>
      <c r="FI300" s="113"/>
    </row>
    <row r="301" spans="23:165" s="93" customFormat="1" ht="15">
      <c r="W301" s="113"/>
      <c r="X301" s="113"/>
      <c r="Y301" s="113"/>
      <c r="Z301" s="113"/>
      <c r="AA301" s="113"/>
      <c r="AB301" s="113"/>
      <c r="AC301" s="113"/>
      <c r="AD301" s="113"/>
      <c r="AE301" s="113"/>
      <c r="AF301" s="113"/>
      <c r="AG301" s="113"/>
      <c r="AH301" s="113"/>
      <c r="AI301" s="113"/>
      <c r="AJ301" s="113"/>
      <c r="AK301" s="113"/>
      <c r="AL301" s="113"/>
      <c r="AM301" s="113"/>
      <c r="AN301" s="113"/>
      <c r="AO301" s="113"/>
      <c r="AP301" s="113"/>
      <c r="AQ301" s="113"/>
      <c r="AR301" s="113"/>
      <c r="AS301" s="113"/>
      <c r="AT301" s="113"/>
      <c r="AU301" s="113"/>
      <c r="AV301" s="113"/>
      <c r="AW301" s="113"/>
      <c r="AX301" s="113"/>
      <c r="AY301" s="113"/>
      <c r="AZ301" s="113"/>
      <c r="BA301" s="113"/>
      <c r="BB301" s="113"/>
      <c r="BC301" s="113"/>
      <c r="BD301" s="113"/>
      <c r="BE301" s="113"/>
      <c r="BF301" s="113"/>
      <c r="BG301" s="113"/>
      <c r="BH301" s="113"/>
      <c r="BI301" s="113"/>
      <c r="BJ301" s="113"/>
      <c r="BK301" s="113"/>
      <c r="BL301" s="113"/>
      <c r="BM301" s="113"/>
      <c r="BN301" s="113"/>
      <c r="BO301" s="113"/>
      <c r="BP301" s="113"/>
      <c r="BQ301" s="113"/>
      <c r="BR301" s="113"/>
      <c r="BS301" s="113"/>
      <c r="BT301" s="113"/>
      <c r="BU301" s="113"/>
      <c r="BV301" s="113"/>
      <c r="BW301" s="113"/>
      <c r="BX301" s="113"/>
      <c r="BY301" s="113"/>
      <c r="BZ301" s="113"/>
      <c r="CA301" s="113"/>
      <c r="CB301" s="113"/>
      <c r="CC301" s="113"/>
      <c r="CD301" s="113"/>
      <c r="CE301" s="113"/>
      <c r="CF301" s="113"/>
      <c r="CG301" s="113"/>
      <c r="CH301" s="113"/>
      <c r="CI301" s="113"/>
      <c r="CJ301" s="113"/>
      <c r="CK301" s="113"/>
      <c r="CL301" s="113"/>
      <c r="CM301" s="113"/>
      <c r="CN301" s="113"/>
      <c r="CO301" s="113"/>
      <c r="CP301" s="113"/>
      <c r="CQ301" s="113"/>
      <c r="CR301" s="113"/>
      <c r="CS301" s="113"/>
      <c r="CT301" s="113"/>
      <c r="CU301" s="113"/>
      <c r="CV301" s="113"/>
      <c r="CW301" s="113"/>
      <c r="CX301" s="113"/>
      <c r="CY301" s="113"/>
      <c r="CZ301" s="113"/>
      <c r="DA301" s="113"/>
      <c r="DB301" s="113"/>
      <c r="DC301" s="113"/>
      <c r="DD301" s="113"/>
      <c r="DE301" s="113"/>
      <c r="DF301" s="113"/>
      <c r="DG301" s="113"/>
      <c r="DH301" s="113"/>
      <c r="DI301" s="113"/>
      <c r="DJ301" s="113"/>
      <c r="DK301" s="113"/>
      <c r="DL301" s="113"/>
      <c r="DM301" s="113"/>
      <c r="DN301" s="113"/>
      <c r="DO301" s="113"/>
      <c r="DP301" s="113"/>
      <c r="DQ301" s="113"/>
      <c r="DR301" s="113"/>
      <c r="DS301" s="113"/>
      <c r="DT301" s="113"/>
      <c r="DU301" s="113"/>
      <c r="DV301" s="113"/>
      <c r="DW301" s="113"/>
      <c r="DX301" s="113"/>
      <c r="DY301" s="113"/>
      <c r="DZ301" s="113"/>
      <c r="EA301" s="113"/>
      <c r="EB301" s="113"/>
      <c r="EC301" s="113"/>
      <c r="ED301" s="113"/>
      <c r="EE301" s="113"/>
      <c r="EF301" s="113"/>
      <c r="EG301" s="113"/>
      <c r="EH301" s="113"/>
      <c r="EI301" s="113"/>
      <c r="EJ301" s="113"/>
      <c r="EK301" s="113"/>
      <c r="EL301" s="113"/>
      <c r="EM301" s="113"/>
      <c r="EN301" s="113"/>
      <c r="EO301" s="113"/>
      <c r="EP301" s="113"/>
      <c r="EQ301" s="113"/>
      <c r="ER301" s="113"/>
      <c r="ES301" s="113"/>
      <c r="ET301" s="113"/>
      <c r="EU301" s="113"/>
      <c r="EV301" s="113"/>
      <c r="EW301" s="113"/>
      <c r="EX301" s="113"/>
      <c r="EY301" s="113"/>
      <c r="EZ301" s="113"/>
      <c r="FA301" s="113"/>
      <c r="FB301" s="113"/>
      <c r="FC301" s="113"/>
      <c r="FD301" s="113"/>
      <c r="FE301" s="113"/>
      <c r="FF301" s="113"/>
      <c r="FG301" s="113"/>
      <c r="FH301" s="113"/>
      <c r="FI301" s="113"/>
    </row>
    <row r="302" spans="23:165" s="93" customFormat="1" ht="15">
      <c r="W302" s="113"/>
      <c r="X302" s="113"/>
      <c r="Y302" s="113"/>
      <c r="Z302" s="113"/>
      <c r="AA302" s="113"/>
      <c r="AB302" s="113"/>
      <c r="AC302" s="113"/>
      <c r="AD302" s="113"/>
      <c r="AE302" s="113"/>
      <c r="AF302" s="113"/>
      <c r="AG302" s="113"/>
      <c r="AH302" s="113"/>
      <c r="AI302" s="113"/>
      <c r="AJ302" s="113"/>
      <c r="AK302" s="113"/>
      <c r="AL302" s="113"/>
      <c r="AM302" s="113"/>
      <c r="AN302" s="113"/>
      <c r="AO302" s="113"/>
      <c r="AP302" s="113"/>
      <c r="AQ302" s="113"/>
      <c r="AR302" s="113"/>
      <c r="AS302" s="113"/>
      <c r="AT302" s="113"/>
      <c r="AU302" s="113"/>
      <c r="AV302" s="113"/>
      <c r="AW302" s="113"/>
      <c r="AX302" s="113"/>
      <c r="AY302" s="113"/>
      <c r="AZ302" s="113"/>
      <c r="BA302" s="113"/>
      <c r="BB302" s="113"/>
      <c r="BC302" s="113"/>
      <c r="BD302" s="113"/>
      <c r="BE302" s="113"/>
      <c r="BF302" s="113"/>
      <c r="BG302" s="113"/>
      <c r="BH302" s="113"/>
      <c r="BI302" s="113"/>
      <c r="BJ302" s="113"/>
      <c r="BK302" s="113"/>
      <c r="BL302" s="113"/>
      <c r="BM302" s="113"/>
      <c r="BN302" s="113"/>
      <c r="BO302" s="113"/>
      <c r="BP302" s="113"/>
      <c r="BQ302" s="113"/>
      <c r="BR302" s="113"/>
      <c r="BS302" s="113"/>
      <c r="BT302" s="113"/>
      <c r="BU302" s="113"/>
      <c r="BV302" s="113"/>
      <c r="BW302" s="113"/>
      <c r="BX302" s="113"/>
      <c r="BY302" s="113"/>
      <c r="BZ302" s="113"/>
      <c r="CA302" s="113"/>
      <c r="CB302" s="113"/>
      <c r="CC302" s="113"/>
      <c r="CD302" s="113"/>
      <c r="CE302" s="113"/>
      <c r="CF302" s="113"/>
      <c r="CG302" s="113"/>
      <c r="CH302" s="113"/>
      <c r="CI302" s="113"/>
      <c r="CJ302" s="113"/>
      <c r="CK302" s="113"/>
      <c r="CL302" s="113"/>
      <c r="CM302" s="113"/>
      <c r="CN302" s="113"/>
      <c r="CO302" s="113"/>
      <c r="CP302" s="113"/>
      <c r="CQ302" s="113"/>
      <c r="CR302" s="113"/>
      <c r="CS302" s="113"/>
      <c r="CT302" s="113"/>
      <c r="CU302" s="113"/>
      <c r="CV302" s="113"/>
      <c r="CW302" s="113"/>
      <c r="CX302" s="113"/>
      <c r="CY302" s="113"/>
      <c r="CZ302" s="113"/>
      <c r="DA302" s="113"/>
      <c r="DB302" s="113"/>
      <c r="DC302" s="113"/>
      <c r="DD302" s="113"/>
      <c r="DE302" s="113"/>
      <c r="DF302" s="113"/>
      <c r="DG302" s="113"/>
      <c r="DH302" s="113"/>
      <c r="DI302" s="113"/>
      <c r="DJ302" s="113"/>
      <c r="DK302" s="113"/>
      <c r="DL302" s="113"/>
      <c r="DM302" s="113"/>
      <c r="DN302" s="113"/>
      <c r="DO302" s="113"/>
      <c r="DP302" s="113"/>
      <c r="DQ302" s="113"/>
      <c r="DR302" s="113"/>
      <c r="DS302" s="113"/>
      <c r="DT302" s="113"/>
      <c r="DU302" s="113"/>
      <c r="DV302" s="113"/>
      <c r="DW302" s="113"/>
      <c r="DX302" s="113"/>
      <c r="DY302" s="113"/>
      <c r="DZ302" s="113"/>
      <c r="EA302" s="113"/>
      <c r="EB302" s="113"/>
      <c r="EC302" s="113"/>
      <c r="ED302" s="113"/>
      <c r="EE302" s="113"/>
      <c r="EF302" s="113"/>
      <c r="EG302" s="113"/>
      <c r="EH302" s="113"/>
      <c r="EI302" s="113"/>
      <c r="EJ302" s="113"/>
      <c r="EK302" s="113"/>
      <c r="EL302" s="113"/>
      <c r="EM302" s="113"/>
      <c r="EN302" s="113"/>
      <c r="EO302" s="113"/>
      <c r="EP302" s="113"/>
      <c r="EQ302" s="113"/>
      <c r="ER302" s="113"/>
      <c r="ES302" s="113"/>
      <c r="ET302" s="113"/>
      <c r="EU302" s="113"/>
      <c r="EV302" s="113"/>
      <c r="EW302" s="113"/>
      <c r="EX302" s="113"/>
      <c r="EY302" s="113"/>
      <c r="EZ302" s="113"/>
      <c r="FA302" s="113"/>
      <c r="FB302" s="113"/>
      <c r="FC302" s="113"/>
      <c r="FD302" s="113"/>
      <c r="FE302" s="113"/>
      <c r="FF302" s="113"/>
      <c r="FG302" s="113"/>
      <c r="FH302" s="113"/>
      <c r="FI302" s="113"/>
    </row>
    <row r="303" spans="23:165" s="93" customFormat="1" ht="15">
      <c r="W303" s="113"/>
      <c r="X303" s="113"/>
      <c r="Y303" s="113"/>
      <c r="Z303" s="113"/>
      <c r="AA303" s="113"/>
      <c r="AB303" s="113"/>
      <c r="AC303" s="113"/>
      <c r="AD303" s="113"/>
      <c r="AE303" s="113"/>
      <c r="AF303" s="113"/>
      <c r="AG303" s="113"/>
      <c r="AH303" s="113"/>
      <c r="AI303" s="113"/>
      <c r="AJ303" s="113"/>
      <c r="AK303" s="113"/>
      <c r="AL303" s="113"/>
      <c r="AM303" s="113"/>
      <c r="AN303" s="113"/>
      <c r="AO303" s="113"/>
      <c r="AP303" s="113"/>
      <c r="AQ303" s="113"/>
      <c r="AR303" s="113"/>
      <c r="AS303" s="113"/>
      <c r="AT303" s="113"/>
      <c r="AU303" s="113"/>
      <c r="AV303" s="113"/>
      <c r="AW303" s="113"/>
      <c r="AX303" s="113"/>
      <c r="AY303" s="113"/>
      <c r="AZ303" s="113"/>
      <c r="BA303" s="113"/>
      <c r="BB303" s="113"/>
      <c r="BC303" s="113"/>
      <c r="BD303" s="113"/>
      <c r="BE303" s="113"/>
      <c r="BF303" s="113"/>
      <c r="BG303" s="113"/>
      <c r="BH303" s="113"/>
      <c r="BI303" s="113"/>
      <c r="BJ303" s="113"/>
      <c r="BK303" s="113"/>
      <c r="BL303" s="113"/>
      <c r="BM303" s="113"/>
      <c r="BN303" s="113"/>
      <c r="BO303" s="113"/>
      <c r="BP303" s="113"/>
      <c r="BQ303" s="113"/>
      <c r="BR303" s="113"/>
      <c r="BS303" s="113"/>
      <c r="BT303" s="113"/>
      <c r="BU303" s="113"/>
      <c r="BV303" s="113"/>
      <c r="BW303" s="113"/>
      <c r="BX303" s="113"/>
      <c r="BY303" s="113"/>
      <c r="BZ303" s="113"/>
      <c r="CA303" s="113"/>
      <c r="CB303" s="113"/>
      <c r="CC303" s="113"/>
      <c r="CD303" s="113"/>
      <c r="CE303" s="113"/>
      <c r="CF303" s="113"/>
      <c r="CG303" s="113"/>
      <c r="CH303" s="113"/>
      <c r="CI303" s="113"/>
      <c r="CJ303" s="113"/>
      <c r="CK303" s="113"/>
      <c r="CL303" s="113"/>
      <c r="CM303" s="113"/>
      <c r="CN303" s="113"/>
      <c r="CO303" s="113"/>
      <c r="CP303" s="113"/>
      <c r="CQ303" s="113"/>
      <c r="CR303" s="113"/>
      <c r="CS303" s="113"/>
      <c r="CT303" s="113"/>
      <c r="CU303" s="113"/>
      <c r="CV303" s="113"/>
      <c r="CW303" s="113"/>
      <c r="CX303" s="113"/>
      <c r="CY303" s="113"/>
      <c r="CZ303" s="113"/>
      <c r="DA303" s="113"/>
      <c r="DB303" s="113"/>
      <c r="DC303" s="113"/>
      <c r="DD303" s="113"/>
      <c r="DE303" s="113"/>
      <c r="DF303" s="113"/>
      <c r="DG303" s="113"/>
      <c r="DH303" s="113"/>
      <c r="DI303" s="113"/>
      <c r="DJ303" s="113"/>
      <c r="DK303" s="113"/>
      <c r="DL303" s="113"/>
      <c r="DM303" s="113"/>
      <c r="DN303" s="113"/>
      <c r="DO303" s="113"/>
      <c r="DP303" s="113"/>
      <c r="DQ303" s="113"/>
      <c r="DR303" s="113"/>
      <c r="DS303" s="113"/>
      <c r="DT303" s="113"/>
      <c r="DU303" s="113"/>
      <c r="DV303" s="113"/>
      <c r="DW303" s="113"/>
      <c r="DX303" s="113"/>
      <c r="DY303" s="113"/>
      <c r="DZ303" s="113"/>
      <c r="EA303" s="113"/>
      <c r="EB303" s="113"/>
      <c r="EC303" s="113"/>
      <c r="ED303" s="113"/>
      <c r="EE303" s="113"/>
      <c r="EF303" s="113"/>
      <c r="EG303" s="113"/>
      <c r="EH303" s="113"/>
      <c r="EI303" s="113"/>
      <c r="EJ303" s="113"/>
      <c r="EK303" s="113"/>
      <c r="EL303" s="113"/>
      <c r="EM303" s="113"/>
      <c r="EN303" s="113"/>
      <c r="EO303" s="113"/>
      <c r="EP303" s="113"/>
      <c r="EQ303" s="113"/>
      <c r="ER303" s="113"/>
      <c r="ES303" s="113"/>
      <c r="ET303" s="113"/>
      <c r="EU303" s="113"/>
      <c r="EV303" s="113"/>
      <c r="EW303" s="113"/>
      <c r="EX303" s="113"/>
      <c r="EY303" s="113"/>
      <c r="EZ303" s="113"/>
      <c r="FA303" s="113"/>
      <c r="FB303" s="113"/>
      <c r="FC303" s="113"/>
      <c r="FD303" s="113"/>
      <c r="FE303" s="113"/>
      <c r="FF303" s="113"/>
      <c r="FG303" s="113"/>
      <c r="FH303" s="113"/>
      <c r="FI303" s="113"/>
    </row>
    <row r="304" spans="23:165" s="93" customFormat="1" ht="15">
      <c r="W304" s="113"/>
      <c r="X304" s="113"/>
      <c r="Y304" s="113"/>
      <c r="Z304" s="113"/>
      <c r="AA304" s="113"/>
      <c r="AB304" s="113"/>
      <c r="AC304" s="113"/>
      <c r="AD304" s="113"/>
      <c r="AE304" s="113"/>
      <c r="AF304" s="113"/>
      <c r="AG304" s="113"/>
      <c r="AH304" s="113"/>
      <c r="AI304" s="113"/>
      <c r="AJ304" s="113"/>
      <c r="AK304" s="113"/>
      <c r="AL304" s="113"/>
      <c r="AM304" s="113"/>
      <c r="AN304" s="113"/>
      <c r="AO304" s="113"/>
      <c r="AP304" s="113"/>
      <c r="AQ304" s="113"/>
      <c r="AR304" s="113"/>
      <c r="AS304" s="113"/>
      <c r="AT304" s="113"/>
      <c r="AU304" s="113"/>
      <c r="AV304" s="113"/>
      <c r="AW304" s="113"/>
      <c r="AX304" s="113"/>
      <c r="AY304" s="113"/>
      <c r="AZ304" s="113"/>
      <c r="BA304" s="113"/>
      <c r="BB304" s="113"/>
      <c r="BC304" s="113"/>
      <c r="BD304" s="113"/>
      <c r="BE304" s="113"/>
      <c r="BF304" s="113"/>
      <c r="BG304" s="113"/>
      <c r="BH304" s="113"/>
      <c r="BI304" s="113"/>
      <c r="BJ304" s="113"/>
      <c r="BK304" s="113"/>
      <c r="BL304" s="113"/>
      <c r="BM304" s="113"/>
      <c r="BN304" s="113"/>
      <c r="BO304" s="113"/>
      <c r="BP304" s="113"/>
      <c r="BQ304" s="113"/>
      <c r="BR304" s="113"/>
      <c r="BS304" s="113"/>
      <c r="BT304" s="113"/>
      <c r="BU304" s="113"/>
      <c r="BV304" s="113"/>
      <c r="BW304" s="113"/>
      <c r="BX304" s="113"/>
      <c r="BY304" s="113"/>
      <c r="BZ304" s="113"/>
      <c r="CA304" s="113"/>
      <c r="CB304" s="113"/>
      <c r="CC304" s="113"/>
      <c r="CD304" s="113"/>
      <c r="CE304" s="113"/>
      <c r="CF304" s="113"/>
      <c r="CG304" s="113"/>
      <c r="CH304" s="113"/>
      <c r="CI304" s="113"/>
      <c r="CJ304" s="113"/>
      <c r="CK304" s="113"/>
      <c r="CL304" s="113"/>
      <c r="CM304" s="113"/>
      <c r="CN304" s="113"/>
      <c r="CO304" s="113"/>
      <c r="CP304" s="113"/>
      <c r="CQ304" s="113"/>
      <c r="CR304" s="113"/>
      <c r="CS304" s="113"/>
      <c r="CT304" s="113"/>
      <c r="CU304" s="113"/>
      <c r="CV304" s="113"/>
      <c r="CW304" s="113"/>
      <c r="CX304" s="113"/>
      <c r="CY304" s="113"/>
      <c r="CZ304" s="113"/>
      <c r="DA304" s="113"/>
      <c r="DB304" s="113"/>
      <c r="DC304" s="113"/>
      <c r="DD304" s="113"/>
      <c r="DE304" s="113"/>
      <c r="DF304" s="113"/>
      <c r="DG304" s="113"/>
      <c r="DH304" s="113"/>
      <c r="DI304" s="113"/>
      <c r="DJ304" s="113"/>
      <c r="DK304" s="113"/>
      <c r="DL304" s="113"/>
      <c r="DM304" s="113"/>
      <c r="DN304" s="113"/>
      <c r="DO304" s="113"/>
      <c r="DP304" s="113"/>
      <c r="DQ304" s="113"/>
      <c r="DR304" s="113"/>
      <c r="DS304" s="113"/>
      <c r="DT304" s="113"/>
      <c r="DU304" s="113"/>
      <c r="DV304" s="113"/>
      <c r="DW304" s="113"/>
      <c r="DX304" s="113"/>
      <c r="DY304" s="113"/>
      <c r="DZ304" s="113"/>
      <c r="EA304" s="113"/>
      <c r="EB304" s="113"/>
      <c r="EC304" s="113"/>
      <c r="ED304" s="113"/>
      <c r="EE304" s="113"/>
      <c r="EF304" s="113"/>
      <c r="EG304" s="113"/>
      <c r="EH304" s="113"/>
      <c r="EI304" s="113"/>
      <c r="EJ304" s="113"/>
      <c r="EK304" s="113"/>
      <c r="EL304" s="113"/>
      <c r="EM304" s="113"/>
      <c r="EN304" s="113"/>
      <c r="EO304" s="113"/>
      <c r="EP304" s="113"/>
      <c r="EQ304" s="113"/>
      <c r="ER304" s="113"/>
      <c r="ES304" s="113"/>
      <c r="ET304" s="113"/>
      <c r="EU304" s="113"/>
      <c r="EV304" s="113"/>
      <c r="EW304" s="113"/>
      <c r="EX304" s="113"/>
      <c r="EY304" s="113"/>
      <c r="EZ304" s="113"/>
      <c r="FA304" s="113"/>
      <c r="FB304" s="113"/>
      <c r="FC304" s="113"/>
      <c r="FD304" s="113"/>
      <c r="FE304" s="113"/>
      <c r="FF304" s="113"/>
      <c r="FG304" s="113"/>
      <c r="FH304" s="113"/>
      <c r="FI304" s="113"/>
    </row>
    <row r="305" spans="1:165" s="93" customFormat="1" ht="15">
      <c r="W305" s="113"/>
      <c r="X305" s="113"/>
      <c r="Y305" s="113"/>
      <c r="Z305" s="113"/>
      <c r="AA305" s="113"/>
      <c r="AB305" s="113"/>
      <c r="AC305" s="113"/>
      <c r="AD305" s="113"/>
      <c r="AE305" s="113"/>
      <c r="AF305" s="113"/>
      <c r="AG305" s="113"/>
      <c r="AH305" s="113"/>
      <c r="AI305" s="113"/>
      <c r="AJ305" s="113"/>
      <c r="AK305" s="113"/>
      <c r="AL305" s="113"/>
      <c r="AM305" s="113"/>
      <c r="AN305" s="113"/>
      <c r="AO305" s="113"/>
      <c r="AP305" s="113"/>
      <c r="AQ305" s="113"/>
      <c r="AR305" s="113"/>
      <c r="AS305" s="113"/>
      <c r="AT305" s="113"/>
      <c r="AU305" s="113"/>
      <c r="AV305" s="113"/>
      <c r="AW305" s="113"/>
      <c r="AX305" s="113"/>
      <c r="AY305" s="113"/>
      <c r="AZ305" s="113"/>
      <c r="BA305" s="113"/>
      <c r="BB305" s="113"/>
      <c r="BC305" s="113"/>
      <c r="BD305" s="113"/>
      <c r="BE305" s="113"/>
      <c r="BF305" s="113"/>
      <c r="BG305" s="113"/>
      <c r="BH305" s="113"/>
      <c r="BI305" s="113"/>
      <c r="BJ305" s="113"/>
      <c r="BK305" s="113"/>
      <c r="BL305" s="113"/>
      <c r="BM305" s="113"/>
      <c r="BN305" s="113"/>
      <c r="BO305" s="113"/>
      <c r="BP305" s="113"/>
      <c r="BQ305" s="113"/>
      <c r="BR305" s="113"/>
      <c r="BS305" s="113"/>
      <c r="BT305" s="113"/>
      <c r="BU305" s="113"/>
      <c r="BV305" s="113"/>
      <c r="BW305" s="113"/>
      <c r="BX305" s="113"/>
      <c r="BY305" s="113"/>
      <c r="BZ305" s="113"/>
      <c r="CA305" s="113"/>
      <c r="CB305" s="113"/>
      <c r="CC305" s="113"/>
      <c r="CD305" s="113"/>
      <c r="CE305" s="113"/>
      <c r="CF305" s="113"/>
      <c r="CG305" s="113"/>
      <c r="CH305" s="113"/>
      <c r="CI305" s="113"/>
      <c r="CJ305" s="113"/>
      <c r="CK305" s="113"/>
      <c r="CL305" s="113"/>
      <c r="CM305" s="113"/>
      <c r="CN305" s="113"/>
      <c r="CO305" s="113"/>
      <c r="CP305" s="113"/>
      <c r="CQ305" s="113"/>
      <c r="CR305" s="113"/>
      <c r="CS305" s="113"/>
      <c r="CT305" s="113"/>
      <c r="CU305" s="113"/>
      <c r="CV305" s="113"/>
      <c r="CW305" s="113"/>
      <c r="CX305" s="113"/>
      <c r="CY305" s="113"/>
      <c r="CZ305" s="113"/>
      <c r="DA305" s="113"/>
      <c r="DB305" s="113"/>
      <c r="DC305" s="113"/>
      <c r="DD305" s="113"/>
      <c r="DE305" s="113"/>
      <c r="DF305" s="113"/>
      <c r="DG305" s="113"/>
      <c r="DH305" s="113"/>
      <c r="DI305" s="113"/>
      <c r="DJ305" s="113"/>
      <c r="DK305" s="113"/>
      <c r="DL305" s="113"/>
      <c r="DM305" s="113"/>
      <c r="DN305" s="113"/>
      <c r="DO305" s="113"/>
      <c r="DP305" s="113"/>
      <c r="DQ305" s="113"/>
      <c r="DR305" s="113"/>
      <c r="DS305" s="113"/>
      <c r="DT305" s="113"/>
      <c r="DU305" s="113"/>
      <c r="DV305" s="113"/>
      <c r="DW305" s="113"/>
      <c r="DX305" s="113"/>
      <c r="DY305" s="113"/>
      <c r="DZ305" s="113"/>
      <c r="EA305" s="113"/>
      <c r="EB305" s="113"/>
      <c r="EC305" s="113"/>
      <c r="ED305" s="113"/>
      <c r="EE305" s="113"/>
      <c r="EF305" s="113"/>
      <c r="EG305" s="113"/>
      <c r="EH305" s="113"/>
      <c r="EI305" s="113"/>
      <c r="EJ305" s="113"/>
      <c r="EK305" s="113"/>
      <c r="EL305" s="113"/>
      <c r="EM305" s="113"/>
      <c r="EN305" s="113"/>
      <c r="EO305" s="113"/>
      <c r="EP305" s="113"/>
      <c r="EQ305" s="113"/>
      <c r="ER305" s="113"/>
      <c r="ES305" s="113"/>
      <c r="ET305" s="113"/>
      <c r="EU305" s="113"/>
      <c r="EV305" s="113"/>
      <c r="EW305" s="113"/>
      <c r="EX305" s="113"/>
      <c r="EY305" s="113"/>
      <c r="EZ305" s="113"/>
      <c r="FA305" s="113"/>
      <c r="FB305" s="113"/>
      <c r="FC305" s="113"/>
      <c r="FD305" s="113"/>
      <c r="FE305" s="113"/>
      <c r="FF305" s="113"/>
      <c r="FG305" s="113"/>
      <c r="FH305" s="113"/>
      <c r="FI305" s="113"/>
    </row>
    <row r="306" spans="1:165" s="93" customFormat="1" ht="15">
      <c r="W306" s="113"/>
      <c r="X306" s="113"/>
      <c r="Y306" s="113"/>
      <c r="Z306" s="113"/>
      <c r="AA306" s="113"/>
      <c r="AB306" s="113"/>
      <c r="AC306" s="113"/>
      <c r="AD306" s="113"/>
      <c r="AE306" s="113"/>
      <c r="AF306" s="113"/>
      <c r="AG306" s="113"/>
      <c r="AH306" s="113"/>
      <c r="AI306" s="113"/>
      <c r="AJ306" s="113"/>
      <c r="AK306" s="113"/>
      <c r="AL306" s="113"/>
      <c r="AM306" s="113"/>
      <c r="AN306" s="113"/>
      <c r="AO306" s="113"/>
      <c r="AP306" s="113"/>
      <c r="AQ306" s="113"/>
      <c r="AR306" s="113"/>
      <c r="AS306" s="113"/>
      <c r="AT306" s="113"/>
      <c r="AU306" s="113"/>
      <c r="AV306" s="113"/>
      <c r="AW306" s="113"/>
      <c r="AX306" s="113"/>
      <c r="AY306" s="113"/>
      <c r="AZ306" s="113"/>
      <c r="BA306" s="113"/>
      <c r="BB306" s="113"/>
      <c r="BC306" s="113"/>
      <c r="BD306" s="113"/>
      <c r="BE306" s="113"/>
      <c r="BF306" s="113"/>
      <c r="BG306" s="113"/>
      <c r="BH306" s="113"/>
      <c r="BI306" s="113"/>
      <c r="BJ306" s="113"/>
      <c r="BK306" s="113"/>
      <c r="BL306" s="113"/>
      <c r="BM306" s="113"/>
      <c r="BN306" s="113"/>
      <c r="BO306" s="113"/>
      <c r="BP306" s="113"/>
      <c r="BQ306" s="113"/>
      <c r="BR306" s="113"/>
      <c r="BS306" s="113"/>
      <c r="BT306" s="113"/>
      <c r="BU306" s="113"/>
      <c r="BV306" s="113"/>
      <c r="BW306" s="113"/>
      <c r="BX306" s="113"/>
      <c r="BY306" s="113"/>
      <c r="BZ306" s="113"/>
      <c r="CA306" s="113"/>
      <c r="CB306" s="113"/>
      <c r="CC306" s="113"/>
      <c r="CD306" s="113"/>
      <c r="CE306" s="113"/>
      <c r="CF306" s="113"/>
      <c r="CG306" s="113"/>
      <c r="CH306" s="113"/>
      <c r="CI306" s="113"/>
      <c r="CJ306" s="113"/>
      <c r="CK306" s="113"/>
      <c r="CL306" s="113"/>
      <c r="CM306" s="113"/>
      <c r="CN306" s="113"/>
      <c r="CO306" s="113"/>
      <c r="CP306" s="113"/>
      <c r="CQ306" s="113"/>
      <c r="CR306" s="113"/>
      <c r="CS306" s="113"/>
      <c r="CT306" s="113"/>
      <c r="CU306" s="113"/>
      <c r="CV306" s="113"/>
      <c r="CW306" s="113"/>
      <c r="CX306" s="113"/>
      <c r="CY306" s="113"/>
      <c r="CZ306" s="113"/>
      <c r="DA306" s="113"/>
      <c r="DB306" s="113"/>
      <c r="DC306" s="113"/>
      <c r="DD306" s="113"/>
      <c r="DE306" s="113"/>
      <c r="DF306" s="113"/>
      <c r="DG306" s="113"/>
      <c r="DH306" s="113"/>
      <c r="DI306" s="113"/>
      <c r="DJ306" s="113"/>
      <c r="DK306" s="113"/>
      <c r="DL306" s="113"/>
      <c r="DM306" s="113"/>
      <c r="DN306" s="113"/>
      <c r="DO306" s="113"/>
      <c r="DP306" s="113"/>
      <c r="DQ306" s="113"/>
      <c r="DR306" s="113"/>
      <c r="DS306" s="113"/>
      <c r="DT306" s="113"/>
      <c r="DU306" s="113"/>
      <c r="DV306" s="113"/>
      <c r="DW306" s="113"/>
      <c r="DX306" s="113"/>
      <c r="DY306" s="113"/>
      <c r="DZ306" s="113"/>
      <c r="EA306" s="113"/>
      <c r="EB306" s="113"/>
      <c r="EC306" s="113"/>
      <c r="ED306" s="113"/>
      <c r="EE306" s="113"/>
      <c r="EF306" s="113"/>
      <c r="EG306" s="113"/>
      <c r="EH306" s="113"/>
      <c r="EI306" s="113"/>
      <c r="EJ306" s="113"/>
      <c r="EK306" s="113"/>
      <c r="EL306" s="113"/>
      <c r="EM306" s="113"/>
      <c r="EN306" s="113"/>
      <c r="EO306" s="113"/>
      <c r="EP306" s="113"/>
      <c r="EQ306" s="113"/>
      <c r="ER306" s="113"/>
      <c r="ES306" s="113"/>
      <c r="ET306" s="113"/>
      <c r="EU306" s="113"/>
      <c r="EV306" s="113"/>
      <c r="EW306" s="113"/>
      <c r="EX306" s="113"/>
      <c r="EY306" s="113"/>
      <c r="EZ306" s="113"/>
      <c r="FA306" s="113"/>
      <c r="FB306" s="113"/>
      <c r="FC306" s="113"/>
      <c r="FD306" s="113"/>
      <c r="FE306" s="113"/>
      <c r="FF306" s="113"/>
      <c r="FG306" s="113"/>
      <c r="FH306" s="113"/>
      <c r="FI306" s="113"/>
    </row>
    <row r="307" spans="1:165" s="93" customFormat="1" ht="15">
      <c r="W307" s="113"/>
      <c r="X307" s="113"/>
      <c r="Y307" s="113"/>
      <c r="Z307" s="113"/>
      <c r="AA307" s="113"/>
      <c r="AB307" s="113"/>
      <c r="AC307" s="113"/>
      <c r="AD307" s="113"/>
      <c r="AE307" s="113"/>
      <c r="AF307" s="113"/>
      <c r="AG307" s="113"/>
      <c r="AH307" s="113"/>
      <c r="AI307" s="113"/>
      <c r="AJ307" s="113"/>
      <c r="AK307" s="113"/>
      <c r="AL307" s="113"/>
      <c r="AM307" s="113"/>
      <c r="AN307" s="113"/>
      <c r="AO307" s="113"/>
      <c r="AP307" s="113"/>
      <c r="AQ307" s="113"/>
      <c r="AR307" s="113"/>
      <c r="AS307" s="113"/>
      <c r="AT307" s="113"/>
      <c r="AU307" s="113"/>
      <c r="AV307" s="113"/>
      <c r="AW307" s="113"/>
      <c r="AX307" s="113"/>
      <c r="AY307" s="113"/>
      <c r="AZ307" s="113"/>
      <c r="BA307" s="113"/>
      <c r="BB307" s="113"/>
      <c r="BC307" s="113"/>
      <c r="BD307" s="113"/>
      <c r="BE307" s="113"/>
      <c r="BF307" s="113"/>
      <c r="BG307" s="113"/>
      <c r="BH307" s="113"/>
      <c r="BI307" s="113"/>
      <c r="BJ307" s="113"/>
      <c r="BK307" s="113"/>
      <c r="BL307" s="113"/>
      <c r="BM307" s="113"/>
      <c r="BN307" s="113"/>
      <c r="BO307" s="113"/>
      <c r="BP307" s="113"/>
      <c r="BQ307" s="113"/>
      <c r="BR307" s="113"/>
      <c r="BS307" s="113"/>
      <c r="BT307" s="113"/>
      <c r="BU307" s="113"/>
      <c r="BV307" s="113"/>
      <c r="BW307" s="113"/>
      <c r="BX307" s="113"/>
      <c r="BY307" s="113"/>
      <c r="BZ307" s="113"/>
      <c r="CA307" s="113"/>
      <c r="CB307" s="113"/>
      <c r="CC307" s="113"/>
      <c r="CD307" s="113"/>
      <c r="CE307" s="113"/>
      <c r="CF307" s="113"/>
      <c r="CG307" s="113"/>
      <c r="CH307" s="113"/>
      <c r="CI307" s="113"/>
      <c r="CJ307" s="113"/>
      <c r="CK307" s="113"/>
      <c r="CL307" s="113"/>
      <c r="CM307" s="113"/>
      <c r="CN307" s="113"/>
      <c r="CO307" s="113"/>
      <c r="CP307" s="113"/>
      <c r="CQ307" s="113"/>
      <c r="CR307" s="113"/>
      <c r="CS307" s="113"/>
      <c r="CT307" s="113"/>
      <c r="CU307" s="113"/>
      <c r="CV307" s="113"/>
      <c r="CW307" s="113"/>
      <c r="CX307" s="113"/>
      <c r="CY307" s="113"/>
      <c r="CZ307" s="113"/>
      <c r="DA307" s="113"/>
      <c r="DB307" s="113"/>
      <c r="DC307" s="113"/>
      <c r="DD307" s="113"/>
      <c r="DE307" s="113"/>
      <c r="DF307" s="113"/>
      <c r="DG307" s="113"/>
      <c r="DH307" s="113"/>
      <c r="DI307" s="113"/>
      <c r="DJ307" s="113"/>
      <c r="DK307" s="113"/>
      <c r="DL307" s="113"/>
      <c r="DM307" s="113"/>
      <c r="DN307" s="113"/>
      <c r="DO307" s="113"/>
      <c r="DP307" s="113"/>
      <c r="DQ307" s="113"/>
      <c r="DR307" s="113"/>
      <c r="DS307" s="113"/>
      <c r="DT307" s="113"/>
      <c r="DU307" s="113"/>
      <c r="DV307" s="113"/>
      <c r="DW307" s="113"/>
      <c r="DX307" s="113"/>
      <c r="DY307" s="113"/>
      <c r="DZ307" s="113"/>
      <c r="EA307" s="113"/>
      <c r="EB307" s="113"/>
      <c r="EC307" s="113"/>
      <c r="ED307" s="113"/>
      <c r="EE307" s="113"/>
      <c r="EF307" s="113"/>
      <c r="EG307" s="113"/>
      <c r="EH307" s="113"/>
      <c r="EI307" s="113"/>
      <c r="EJ307" s="113"/>
      <c r="EK307" s="113"/>
      <c r="EL307" s="113"/>
      <c r="EM307" s="113"/>
      <c r="EN307" s="113"/>
      <c r="EO307" s="113"/>
      <c r="EP307" s="113"/>
      <c r="EQ307" s="113"/>
      <c r="ER307" s="113"/>
      <c r="ES307" s="113"/>
      <c r="ET307" s="113"/>
      <c r="EU307" s="113"/>
      <c r="EV307" s="113"/>
      <c r="EW307" s="113"/>
      <c r="EX307" s="113"/>
      <c r="EY307" s="113"/>
      <c r="EZ307" s="113"/>
      <c r="FA307" s="113"/>
      <c r="FB307" s="113"/>
      <c r="FC307" s="113"/>
      <c r="FD307" s="113"/>
      <c r="FE307" s="113"/>
      <c r="FF307" s="113"/>
      <c r="FG307" s="113"/>
      <c r="FH307" s="113"/>
      <c r="FI307" s="113"/>
    </row>
    <row r="308" spans="1:165" s="93" customFormat="1" ht="15">
      <c r="W308" s="113"/>
      <c r="X308" s="113"/>
      <c r="Y308" s="113"/>
      <c r="Z308" s="113"/>
      <c r="AA308" s="113"/>
      <c r="AB308" s="113"/>
      <c r="AC308" s="113"/>
      <c r="AD308" s="113"/>
      <c r="AE308" s="113"/>
      <c r="AF308" s="113"/>
      <c r="AG308" s="113"/>
      <c r="AH308" s="113"/>
      <c r="AI308" s="113"/>
      <c r="AJ308" s="113"/>
      <c r="AK308" s="113"/>
      <c r="AL308" s="113"/>
      <c r="AM308" s="113"/>
      <c r="AN308" s="113"/>
      <c r="AO308" s="113"/>
      <c r="AP308" s="113"/>
      <c r="AQ308" s="113"/>
      <c r="AR308" s="113"/>
      <c r="AS308" s="113"/>
      <c r="AT308" s="113"/>
      <c r="AU308" s="113"/>
      <c r="AV308" s="113"/>
      <c r="AW308" s="113"/>
      <c r="AX308" s="113"/>
      <c r="AY308" s="113"/>
      <c r="AZ308" s="113"/>
      <c r="BA308" s="113"/>
      <c r="BB308" s="113"/>
      <c r="BC308" s="113"/>
      <c r="BD308" s="113"/>
      <c r="BE308" s="113"/>
      <c r="BF308" s="113"/>
      <c r="BG308" s="113"/>
      <c r="BH308" s="113"/>
      <c r="BI308" s="113"/>
      <c r="BJ308" s="113"/>
      <c r="BK308" s="113"/>
      <c r="BL308" s="113"/>
      <c r="BM308" s="113"/>
      <c r="BN308" s="113"/>
      <c r="BO308" s="113"/>
      <c r="BP308" s="113"/>
      <c r="BQ308" s="113"/>
      <c r="BR308" s="113"/>
      <c r="BS308" s="113"/>
      <c r="BT308" s="113"/>
      <c r="BU308" s="113"/>
      <c r="BV308" s="113"/>
      <c r="BW308" s="113"/>
      <c r="BX308" s="113"/>
      <c r="BY308" s="113"/>
      <c r="BZ308" s="113"/>
      <c r="CA308" s="113"/>
      <c r="CB308" s="113"/>
      <c r="CC308" s="113"/>
      <c r="CD308" s="113"/>
      <c r="CE308" s="113"/>
      <c r="CF308" s="113"/>
      <c r="CG308" s="113"/>
      <c r="CH308" s="113"/>
      <c r="CI308" s="113"/>
      <c r="CJ308" s="113"/>
      <c r="CK308" s="113"/>
      <c r="CL308" s="113"/>
      <c r="CM308" s="113"/>
      <c r="CN308" s="113"/>
      <c r="CO308" s="113"/>
      <c r="CP308" s="113"/>
      <c r="CQ308" s="113"/>
      <c r="CR308" s="113"/>
      <c r="CS308" s="113"/>
      <c r="CT308" s="113"/>
      <c r="CU308" s="113"/>
      <c r="CV308" s="113"/>
      <c r="CW308" s="113"/>
      <c r="CX308" s="113"/>
      <c r="CY308" s="113"/>
      <c r="CZ308" s="113"/>
      <c r="DA308" s="113"/>
      <c r="DB308" s="113"/>
      <c r="DC308" s="113"/>
      <c r="DD308" s="113"/>
      <c r="DE308" s="113"/>
      <c r="DF308" s="113"/>
      <c r="DG308" s="113"/>
      <c r="DH308" s="113"/>
      <c r="DI308" s="113"/>
      <c r="DJ308" s="113"/>
      <c r="DK308" s="113"/>
      <c r="DL308" s="113"/>
      <c r="DM308" s="113"/>
      <c r="DN308" s="113"/>
      <c r="DO308" s="113"/>
      <c r="DP308" s="113"/>
      <c r="DQ308" s="113"/>
      <c r="DR308" s="113"/>
      <c r="DS308" s="113"/>
      <c r="DT308" s="113"/>
      <c r="DU308" s="113"/>
      <c r="DV308" s="113"/>
      <c r="DW308" s="113"/>
      <c r="DX308" s="113"/>
      <c r="DY308" s="113"/>
      <c r="DZ308" s="113"/>
      <c r="EA308" s="113"/>
      <c r="EB308" s="113"/>
      <c r="EC308" s="113"/>
      <c r="ED308" s="113"/>
      <c r="EE308" s="113"/>
      <c r="EF308" s="113"/>
      <c r="EG308" s="113"/>
      <c r="EH308" s="113"/>
      <c r="EI308" s="113"/>
      <c r="EJ308" s="113"/>
      <c r="EK308" s="113"/>
      <c r="EL308" s="113"/>
      <c r="EM308" s="113"/>
      <c r="EN308" s="113"/>
      <c r="EO308" s="113"/>
      <c r="EP308" s="113"/>
      <c r="EQ308" s="113"/>
      <c r="ER308" s="113"/>
      <c r="ES308" s="113"/>
      <c r="ET308" s="113"/>
      <c r="EU308" s="113"/>
      <c r="EV308" s="113"/>
      <c r="EW308" s="113"/>
      <c r="EX308" s="113"/>
      <c r="EY308" s="113"/>
      <c r="EZ308" s="113"/>
      <c r="FA308" s="113"/>
      <c r="FB308" s="113"/>
      <c r="FC308" s="113"/>
      <c r="FD308" s="113"/>
      <c r="FE308" s="113"/>
      <c r="FF308" s="113"/>
      <c r="FG308" s="113"/>
      <c r="FH308" s="113"/>
      <c r="FI308" s="113"/>
    </row>
    <row r="309" spans="1:165" s="93" customFormat="1" ht="15">
      <c r="W309" s="113"/>
      <c r="X309" s="113"/>
      <c r="Y309" s="113"/>
      <c r="Z309" s="113"/>
      <c r="AA309" s="113"/>
      <c r="AB309" s="113"/>
      <c r="AC309" s="113"/>
      <c r="AD309" s="113"/>
      <c r="AE309" s="113"/>
      <c r="AF309" s="113"/>
      <c r="AG309" s="113"/>
      <c r="AH309" s="113"/>
      <c r="AI309" s="113"/>
      <c r="AJ309" s="113"/>
      <c r="AK309" s="113"/>
      <c r="AL309" s="113"/>
      <c r="AM309" s="113"/>
      <c r="AN309" s="113"/>
      <c r="AO309" s="113"/>
      <c r="AP309" s="113"/>
      <c r="AQ309" s="113"/>
      <c r="AR309" s="113"/>
      <c r="AS309" s="113"/>
      <c r="AT309" s="113"/>
      <c r="AU309" s="113"/>
      <c r="AV309" s="113"/>
      <c r="AW309" s="113"/>
      <c r="AX309" s="113"/>
      <c r="AY309" s="113"/>
      <c r="AZ309" s="113"/>
      <c r="BA309" s="113"/>
      <c r="BB309" s="113"/>
      <c r="BC309" s="113"/>
      <c r="BD309" s="113"/>
      <c r="BE309" s="113"/>
      <c r="BF309" s="113"/>
      <c r="BG309" s="113"/>
      <c r="BH309" s="113"/>
      <c r="BI309" s="113"/>
      <c r="BJ309" s="113"/>
      <c r="BK309" s="113"/>
      <c r="BL309" s="113"/>
      <c r="BM309" s="113"/>
      <c r="BN309" s="113"/>
      <c r="BO309" s="113"/>
      <c r="BP309" s="113"/>
      <c r="BQ309" s="113"/>
      <c r="BR309" s="113"/>
      <c r="BS309" s="113"/>
      <c r="BT309" s="113"/>
      <c r="BU309" s="113"/>
      <c r="BV309" s="113"/>
      <c r="BW309" s="113"/>
      <c r="BX309" s="113"/>
      <c r="BY309" s="113"/>
      <c r="BZ309" s="113"/>
      <c r="CA309" s="113"/>
      <c r="CB309" s="113"/>
      <c r="CC309" s="113"/>
      <c r="CD309" s="113"/>
      <c r="CE309" s="113"/>
      <c r="CF309" s="113"/>
      <c r="CG309" s="113"/>
      <c r="CH309" s="113"/>
      <c r="CI309" s="113"/>
      <c r="CJ309" s="113"/>
      <c r="CK309" s="113"/>
      <c r="CL309" s="113"/>
      <c r="CM309" s="113"/>
      <c r="CN309" s="113"/>
      <c r="CO309" s="113"/>
      <c r="CP309" s="113"/>
      <c r="CQ309" s="113"/>
      <c r="CR309" s="113"/>
      <c r="CS309" s="113"/>
      <c r="CT309" s="113"/>
      <c r="CU309" s="113"/>
      <c r="CV309" s="113"/>
      <c r="CW309" s="113"/>
      <c r="CX309" s="113"/>
      <c r="CY309" s="113"/>
      <c r="CZ309" s="113"/>
      <c r="DA309" s="113"/>
      <c r="DB309" s="113"/>
      <c r="DC309" s="113"/>
      <c r="DD309" s="113"/>
      <c r="DE309" s="113"/>
      <c r="DF309" s="113"/>
      <c r="DG309" s="113"/>
      <c r="DH309" s="113"/>
      <c r="DI309" s="113"/>
      <c r="DJ309" s="113"/>
      <c r="DK309" s="113"/>
      <c r="DL309" s="113"/>
      <c r="DM309" s="113"/>
      <c r="DN309" s="113"/>
      <c r="DO309" s="113"/>
      <c r="DP309" s="113"/>
      <c r="DQ309" s="113"/>
      <c r="DR309" s="113"/>
      <c r="DS309" s="113"/>
      <c r="DT309" s="113"/>
      <c r="DU309" s="113"/>
      <c r="DV309" s="113"/>
      <c r="DW309" s="113"/>
      <c r="DX309" s="113"/>
      <c r="DY309" s="113"/>
      <c r="DZ309" s="113"/>
      <c r="EA309" s="113"/>
      <c r="EB309" s="113"/>
      <c r="EC309" s="113"/>
      <c r="ED309" s="113"/>
      <c r="EE309" s="113"/>
      <c r="EF309" s="113"/>
      <c r="EG309" s="113"/>
      <c r="EH309" s="113"/>
      <c r="EI309" s="113"/>
      <c r="EJ309" s="113"/>
      <c r="EK309" s="113"/>
      <c r="EL309" s="113"/>
      <c r="EM309" s="113"/>
      <c r="EN309" s="113"/>
      <c r="EO309" s="113"/>
      <c r="EP309" s="113"/>
      <c r="EQ309" s="113"/>
      <c r="ER309" s="113"/>
      <c r="ES309" s="113"/>
      <c r="ET309" s="113"/>
      <c r="EU309" s="113"/>
      <c r="EV309" s="113"/>
      <c r="EW309" s="113"/>
      <c r="EX309" s="113"/>
      <c r="EY309" s="113"/>
      <c r="EZ309" s="113"/>
      <c r="FA309" s="113"/>
      <c r="FB309" s="113"/>
      <c r="FC309" s="113"/>
      <c r="FD309" s="113"/>
      <c r="FE309" s="113"/>
      <c r="FF309" s="113"/>
      <c r="FG309" s="113"/>
      <c r="FH309" s="113"/>
      <c r="FI309" s="113"/>
    </row>
    <row r="310" spans="1:165" s="93" customFormat="1" ht="15">
      <c r="W310" s="113"/>
      <c r="X310" s="113"/>
      <c r="Y310" s="113"/>
      <c r="Z310" s="113"/>
      <c r="AA310" s="113"/>
      <c r="AB310" s="113"/>
      <c r="AC310" s="113"/>
      <c r="AD310" s="113"/>
      <c r="AE310" s="113"/>
      <c r="AF310" s="113"/>
      <c r="AG310" s="113"/>
      <c r="AH310" s="113"/>
      <c r="AI310" s="113"/>
      <c r="AJ310" s="113"/>
      <c r="AK310" s="113"/>
      <c r="AL310" s="113"/>
      <c r="AM310" s="113"/>
      <c r="AN310" s="113"/>
      <c r="AO310" s="113"/>
      <c r="AP310" s="113"/>
      <c r="AQ310" s="113"/>
      <c r="AR310" s="113"/>
      <c r="AS310" s="113"/>
      <c r="AT310" s="113"/>
      <c r="AU310" s="113"/>
      <c r="AV310" s="113"/>
      <c r="AW310" s="113"/>
      <c r="AX310" s="113"/>
      <c r="AY310" s="113"/>
      <c r="AZ310" s="113"/>
      <c r="BA310" s="113"/>
      <c r="BB310" s="113"/>
      <c r="BC310" s="113"/>
      <c r="BD310" s="113"/>
      <c r="BE310" s="113"/>
      <c r="BF310" s="113"/>
      <c r="BG310" s="113"/>
      <c r="BH310" s="113"/>
      <c r="BI310" s="113"/>
      <c r="BJ310" s="113"/>
      <c r="BK310" s="113"/>
      <c r="BL310" s="113"/>
      <c r="BM310" s="113"/>
      <c r="BN310" s="113"/>
      <c r="BO310" s="113"/>
      <c r="BP310" s="113"/>
      <c r="BQ310" s="113"/>
      <c r="BR310" s="113"/>
      <c r="BS310" s="113"/>
      <c r="BT310" s="113"/>
      <c r="BU310" s="113"/>
      <c r="BV310" s="113"/>
      <c r="BW310" s="113"/>
      <c r="BX310" s="113"/>
      <c r="BY310" s="113"/>
      <c r="BZ310" s="113"/>
      <c r="CA310" s="113"/>
      <c r="CB310" s="113"/>
      <c r="CC310" s="113"/>
      <c r="CD310" s="113"/>
      <c r="CE310" s="113"/>
      <c r="CF310" s="113"/>
      <c r="CG310" s="113"/>
      <c r="CH310" s="113"/>
      <c r="CI310" s="113"/>
      <c r="CJ310" s="113"/>
      <c r="CK310" s="113"/>
      <c r="CL310" s="113"/>
      <c r="CM310" s="113"/>
      <c r="CN310" s="113"/>
      <c r="CO310" s="113"/>
      <c r="CP310" s="113"/>
      <c r="CQ310" s="113"/>
      <c r="CR310" s="113"/>
      <c r="CS310" s="113"/>
      <c r="CT310" s="113"/>
      <c r="CU310" s="113"/>
      <c r="CV310" s="113"/>
      <c r="CW310" s="113"/>
      <c r="CX310" s="113"/>
      <c r="CY310" s="113"/>
      <c r="CZ310" s="113"/>
      <c r="DA310" s="113"/>
      <c r="DB310" s="113"/>
      <c r="DC310" s="113"/>
      <c r="DD310" s="113"/>
      <c r="DE310" s="113"/>
      <c r="DF310" s="113"/>
      <c r="DG310" s="113"/>
      <c r="DH310" s="113"/>
      <c r="DI310" s="113"/>
      <c r="DJ310" s="113"/>
      <c r="DK310" s="113"/>
      <c r="DL310" s="113"/>
      <c r="DM310" s="113"/>
      <c r="DN310" s="113"/>
      <c r="DO310" s="113"/>
      <c r="DP310" s="113"/>
      <c r="DQ310" s="113"/>
      <c r="DR310" s="113"/>
      <c r="DS310" s="113"/>
      <c r="DT310" s="113"/>
      <c r="DU310" s="113"/>
      <c r="DV310" s="113"/>
      <c r="DW310" s="113"/>
      <c r="DX310" s="113"/>
      <c r="DY310" s="113"/>
      <c r="DZ310" s="113"/>
      <c r="EA310" s="113"/>
      <c r="EB310" s="113"/>
      <c r="EC310" s="113"/>
      <c r="ED310" s="113"/>
      <c r="EE310" s="113"/>
      <c r="EF310" s="113"/>
      <c r="EG310" s="113"/>
      <c r="EH310" s="113"/>
      <c r="EI310" s="113"/>
      <c r="EJ310" s="113"/>
      <c r="EK310" s="113"/>
      <c r="EL310" s="113"/>
      <c r="EM310" s="113"/>
      <c r="EN310" s="113"/>
      <c r="EO310" s="113"/>
      <c r="EP310" s="113"/>
      <c r="EQ310" s="113"/>
      <c r="ER310" s="113"/>
      <c r="ES310" s="113"/>
      <c r="ET310" s="113"/>
      <c r="EU310" s="113"/>
      <c r="EV310" s="113"/>
      <c r="EW310" s="113"/>
      <c r="EX310" s="113"/>
      <c r="EY310" s="113"/>
      <c r="EZ310" s="113"/>
      <c r="FA310" s="113"/>
      <c r="FB310" s="113"/>
      <c r="FC310" s="113"/>
      <c r="FD310" s="113"/>
      <c r="FE310" s="113"/>
      <c r="FF310" s="113"/>
      <c r="FG310" s="113"/>
      <c r="FH310" s="113"/>
      <c r="FI310" s="113"/>
    </row>
    <row r="311" spans="1:165" s="93" customFormat="1" ht="15">
      <c r="W311" s="113"/>
      <c r="X311" s="113"/>
      <c r="Y311" s="113"/>
      <c r="Z311" s="113"/>
      <c r="AA311" s="113"/>
      <c r="AB311" s="113"/>
      <c r="AC311" s="113"/>
      <c r="AD311" s="113"/>
      <c r="AE311" s="113"/>
      <c r="AF311" s="113"/>
      <c r="AG311" s="113"/>
      <c r="AH311" s="113"/>
      <c r="AI311" s="113"/>
      <c r="AJ311" s="113"/>
      <c r="AK311" s="113"/>
      <c r="AL311" s="113"/>
      <c r="AM311" s="113"/>
      <c r="AN311" s="113"/>
      <c r="AO311" s="113"/>
      <c r="AP311" s="113"/>
      <c r="AQ311" s="113"/>
      <c r="AR311" s="113"/>
      <c r="AS311" s="113"/>
      <c r="AT311" s="113"/>
      <c r="AU311" s="113"/>
      <c r="AV311" s="113"/>
      <c r="AW311" s="113"/>
      <c r="AX311" s="113"/>
      <c r="AY311" s="113"/>
      <c r="AZ311" s="113"/>
      <c r="BA311" s="113"/>
      <c r="BB311" s="113"/>
      <c r="BC311" s="113"/>
      <c r="BD311" s="113"/>
      <c r="BE311" s="113"/>
      <c r="BF311" s="113"/>
      <c r="BG311" s="113"/>
      <c r="BH311" s="113"/>
      <c r="BI311" s="113"/>
      <c r="BJ311" s="113"/>
      <c r="BK311" s="113"/>
      <c r="BL311" s="113"/>
      <c r="BM311" s="113"/>
      <c r="BN311" s="113"/>
      <c r="BO311" s="113"/>
      <c r="BP311" s="113"/>
      <c r="BQ311" s="113"/>
      <c r="BR311" s="113"/>
      <c r="BS311" s="113"/>
      <c r="BT311" s="113"/>
      <c r="BU311" s="113"/>
      <c r="BV311" s="113"/>
      <c r="BW311" s="113"/>
      <c r="BX311" s="113"/>
      <c r="BY311" s="113"/>
      <c r="BZ311" s="113"/>
      <c r="CA311" s="113"/>
      <c r="CB311" s="113"/>
      <c r="CC311" s="113"/>
      <c r="CD311" s="113"/>
      <c r="CE311" s="113"/>
      <c r="CF311" s="113"/>
      <c r="CG311" s="113"/>
      <c r="CH311" s="113"/>
      <c r="CI311" s="113"/>
      <c r="CJ311" s="113"/>
      <c r="CK311" s="113"/>
      <c r="CL311" s="113"/>
      <c r="CM311" s="113"/>
      <c r="CN311" s="113"/>
      <c r="CO311" s="113"/>
      <c r="CP311" s="113"/>
      <c r="CQ311" s="113"/>
      <c r="CR311" s="113"/>
      <c r="CS311" s="113"/>
      <c r="CT311" s="113"/>
      <c r="CU311" s="113"/>
      <c r="CV311" s="113"/>
      <c r="CW311" s="113"/>
      <c r="CX311" s="113"/>
      <c r="CY311" s="113"/>
      <c r="CZ311" s="113"/>
      <c r="DA311" s="113"/>
      <c r="DB311" s="113"/>
      <c r="DC311" s="113"/>
      <c r="DD311" s="113"/>
      <c r="DE311" s="113"/>
      <c r="DF311" s="113"/>
      <c r="DG311" s="113"/>
      <c r="DH311" s="113"/>
      <c r="DI311" s="113"/>
      <c r="DJ311" s="113"/>
      <c r="DK311" s="113"/>
      <c r="DL311" s="113"/>
      <c r="DM311" s="113"/>
      <c r="DN311" s="113"/>
      <c r="DO311" s="113"/>
      <c r="DP311" s="113"/>
      <c r="DQ311" s="113"/>
      <c r="DR311" s="113"/>
      <c r="DS311" s="113"/>
      <c r="DT311" s="113"/>
      <c r="DU311" s="113"/>
      <c r="DV311" s="113"/>
      <c r="DW311" s="113"/>
      <c r="DX311" s="113"/>
      <c r="DY311" s="113"/>
      <c r="DZ311" s="113"/>
      <c r="EA311" s="113"/>
      <c r="EB311" s="113"/>
      <c r="EC311" s="113"/>
      <c r="ED311" s="113"/>
      <c r="EE311" s="113"/>
      <c r="EF311" s="113"/>
      <c r="EG311" s="113"/>
      <c r="EH311" s="113"/>
      <c r="EI311" s="113"/>
      <c r="EJ311" s="113"/>
      <c r="EK311" s="113"/>
      <c r="EL311" s="113"/>
      <c r="EM311" s="113"/>
      <c r="EN311" s="113"/>
      <c r="EO311" s="113"/>
      <c r="EP311" s="113"/>
      <c r="EQ311" s="113"/>
      <c r="ER311" s="113"/>
      <c r="ES311" s="113"/>
      <c r="ET311" s="113"/>
      <c r="EU311" s="113"/>
      <c r="EV311" s="113"/>
      <c r="EW311" s="113"/>
      <c r="EX311" s="113"/>
      <c r="EY311" s="113"/>
      <c r="EZ311" s="113"/>
      <c r="FA311" s="113"/>
      <c r="FB311" s="113"/>
      <c r="FC311" s="113"/>
      <c r="FD311" s="113"/>
      <c r="FE311" s="113"/>
      <c r="FF311" s="113"/>
      <c r="FG311" s="113"/>
      <c r="FH311" s="113"/>
      <c r="FI311" s="113"/>
    </row>
    <row r="312" spans="1:165" s="93" customFormat="1" ht="15">
      <c r="W312" s="113"/>
      <c r="X312" s="113"/>
      <c r="Y312" s="113"/>
      <c r="Z312" s="113"/>
      <c r="AA312" s="113"/>
      <c r="AB312" s="113"/>
      <c r="AC312" s="113"/>
      <c r="AD312" s="113"/>
      <c r="AE312" s="113"/>
      <c r="AF312" s="113"/>
      <c r="AG312" s="113"/>
      <c r="AH312" s="113"/>
      <c r="AI312" s="113"/>
      <c r="AJ312" s="113"/>
      <c r="AK312" s="113"/>
      <c r="AL312" s="113"/>
      <c r="AM312" s="113"/>
      <c r="AN312" s="113"/>
      <c r="AO312" s="113"/>
      <c r="AP312" s="113"/>
      <c r="AQ312" s="113"/>
      <c r="AR312" s="113"/>
      <c r="AS312" s="113"/>
      <c r="AT312" s="113"/>
      <c r="AU312" s="113"/>
      <c r="AV312" s="113"/>
      <c r="AW312" s="113"/>
      <c r="AX312" s="113"/>
      <c r="AY312" s="113"/>
      <c r="AZ312" s="113"/>
      <c r="BA312" s="113"/>
      <c r="BB312" s="113"/>
      <c r="BC312" s="113"/>
      <c r="BD312" s="113"/>
      <c r="BE312" s="113"/>
      <c r="BF312" s="113"/>
      <c r="BG312" s="113"/>
      <c r="BH312" s="113"/>
      <c r="BI312" s="113"/>
      <c r="BJ312" s="113"/>
      <c r="BK312" s="113"/>
      <c r="BL312" s="113"/>
      <c r="BM312" s="113"/>
      <c r="BN312" s="113"/>
      <c r="BO312" s="113"/>
      <c r="BP312" s="113"/>
      <c r="BQ312" s="113"/>
      <c r="BR312" s="113"/>
      <c r="BS312" s="113"/>
      <c r="BT312" s="113"/>
      <c r="BU312" s="113"/>
      <c r="BV312" s="113"/>
      <c r="BW312" s="113"/>
      <c r="BX312" s="113"/>
      <c r="BY312" s="113"/>
      <c r="BZ312" s="113"/>
      <c r="CA312" s="113"/>
      <c r="CB312" s="113"/>
      <c r="CC312" s="113"/>
      <c r="CD312" s="113"/>
      <c r="CE312" s="113"/>
      <c r="CF312" s="113"/>
      <c r="CG312" s="113"/>
      <c r="CH312" s="113"/>
      <c r="CI312" s="113"/>
      <c r="CJ312" s="113"/>
      <c r="CK312" s="113"/>
      <c r="CL312" s="113"/>
      <c r="CM312" s="113"/>
      <c r="CN312" s="113"/>
      <c r="CO312" s="113"/>
      <c r="CP312" s="113"/>
      <c r="CQ312" s="113"/>
      <c r="CR312" s="113"/>
      <c r="CS312" s="113"/>
      <c r="CT312" s="113"/>
      <c r="CU312" s="113"/>
      <c r="CV312" s="113"/>
      <c r="CW312" s="113"/>
      <c r="CX312" s="113"/>
      <c r="CY312" s="113"/>
      <c r="CZ312" s="113"/>
      <c r="DA312" s="113"/>
      <c r="DB312" s="113"/>
      <c r="DC312" s="113"/>
      <c r="DD312" s="113"/>
      <c r="DE312" s="113"/>
      <c r="DF312" s="113"/>
      <c r="DG312" s="113"/>
      <c r="DH312" s="113"/>
      <c r="DI312" s="113"/>
      <c r="DJ312" s="113"/>
      <c r="DK312" s="113"/>
      <c r="DL312" s="113"/>
      <c r="DM312" s="113"/>
      <c r="DN312" s="113"/>
      <c r="DO312" s="113"/>
      <c r="DP312" s="113"/>
      <c r="DQ312" s="113"/>
      <c r="DR312" s="113"/>
      <c r="DS312" s="113"/>
      <c r="DT312" s="113"/>
      <c r="DU312" s="113"/>
      <c r="DV312" s="113"/>
      <c r="DW312" s="113"/>
      <c r="DX312" s="113"/>
      <c r="DY312" s="113"/>
      <c r="DZ312" s="113"/>
      <c r="EA312" s="113"/>
      <c r="EB312" s="113"/>
      <c r="EC312" s="113"/>
      <c r="ED312" s="113"/>
      <c r="EE312" s="113"/>
      <c r="EF312" s="113"/>
      <c r="EG312" s="113"/>
      <c r="EH312" s="113"/>
      <c r="EI312" s="113"/>
      <c r="EJ312" s="113"/>
      <c r="EK312" s="113"/>
      <c r="EL312" s="113"/>
      <c r="EM312" s="113"/>
      <c r="EN312" s="113"/>
      <c r="EO312" s="113"/>
      <c r="EP312" s="113"/>
      <c r="EQ312" s="113"/>
      <c r="ER312" s="113"/>
      <c r="ES312" s="113"/>
      <c r="ET312" s="113"/>
      <c r="EU312" s="113"/>
      <c r="EV312" s="113"/>
      <c r="EW312" s="113"/>
      <c r="EX312" s="113"/>
      <c r="EY312" s="113"/>
      <c r="EZ312" s="113"/>
      <c r="FA312" s="113"/>
      <c r="FB312" s="113"/>
      <c r="FC312" s="113"/>
      <c r="FD312" s="113"/>
      <c r="FE312" s="113"/>
      <c r="FF312" s="113"/>
      <c r="FG312" s="113"/>
      <c r="FH312" s="113"/>
      <c r="FI312" s="113"/>
    </row>
    <row r="313" spans="1:165">
      <c r="A313" s="65"/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  <c r="S313" s="65"/>
      <c r="T313" s="65"/>
      <c r="U313" s="65"/>
      <c r="V313" s="65"/>
    </row>
    <row r="314" spans="1:165">
      <c r="A314" s="65"/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  <c r="S314" s="65"/>
      <c r="T314" s="65"/>
      <c r="U314" s="65"/>
      <c r="V314" s="65"/>
    </row>
    <row r="315" spans="1:165">
      <c r="A315" s="65"/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O315" s="65"/>
      <c r="P315" s="65"/>
      <c r="Q315" s="65"/>
      <c r="R315" s="65"/>
      <c r="S315" s="65"/>
      <c r="T315" s="65"/>
      <c r="U315" s="65"/>
      <c r="V315" s="65"/>
    </row>
    <row r="316" spans="1:165">
      <c r="A316" s="65"/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5"/>
      <c r="Q316" s="65"/>
      <c r="R316" s="65"/>
      <c r="S316" s="65"/>
      <c r="T316" s="65"/>
      <c r="U316" s="65"/>
      <c r="V316" s="65"/>
    </row>
    <row r="317" spans="1:165">
      <c r="A317" s="65"/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O317" s="65"/>
      <c r="P317" s="65"/>
      <c r="Q317" s="65"/>
      <c r="R317" s="65"/>
      <c r="S317" s="65"/>
      <c r="T317" s="65"/>
      <c r="U317" s="65"/>
      <c r="V317" s="65"/>
    </row>
    <row r="318" spans="1:165">
      <c r="A318" s="65"/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  <c r="S318" s="65"/>
      <c r="T318" s="65"/>
      <c r="U318" s="65"/>
      <c r="V318" s="65"/>
    </row>
    <row r="319" spans="1:165">
      <c r="A319" s="65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O319" s="65"/>
      <c r="P319" s="65"/>
      <c r="Q319" s="65"/>
      <c r="R319" s="65"/>
      <c r="S319" s="65"/>
      <c r="T319" s="65"/>
      <c r="U319" s="65"/>
      <c r="V319" s="65"/>
    </row>
    <row r="320" spans="1:165">
      <c r="A320" s="65"/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  <c r="S320" s="65"/>
      <c r="T320" s="65"/>
      <c r="U320" s="65"/>
      <c r="V320" s="65"/>
    </row>
    <row r="321" spans="1:22">
      <c r="A321" s="65"/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O321" s="65"/>
      <c r="P321" s="65"/>
      <c r="Q321" s="65"/>
      <c r="R321" s="65"/>
      <c r="S321" s="65"/>
      <c r="T321" s="65"/>
      <c r="U321" s="65"/>
      <c r="V321" s="65"/>
    </row>
    <row r="322" spans="1:22">
      <c r="A322" s="65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  <c r="S322" s="65"/>
      <c r="T322" s="65"/>
      <c r="U322" s="65"/>
      <c r="V322" s="65"/>
    </row>
    <row r="323" spans="1:22">
      <c r="A323" s="65"/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O323" s="65"/>
      <c r="P323" s="65"/>
      <c r="Q323" s="65"/>
      <c r="R323" s="65"/>
      <c r="S323" s="65"/>
      <c r="T323" s="65"/>
      <c r="U323" s="65"/>
      <c r="V323" s="65"/>
    </row>
    <row r="324" spans="1:22">
      <c r="A324" s="65"/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5"/>
      <c r="Q324" s="65"/>
      <c r="R324" s="65"/>
      <c r="S324" s="65"/>
      <c r="T324" s="65"/>
      <c r="U324" s="65"/>
      <c r="V324" s="65"/>
    </row>
    <row r="325" spans="1:22">
      <c r="A325" s="65"/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O325" s="65"/>
      <c r="P325" s="65"/>
      <c r="Q325" s="65"/>
      <c r="R325" s="65"/>
      <c r="S325" s="65"/>
      <c r="T325" s="65"/>
      <c r="U325" s="65"/>
      <c r="V325" s="65"/>
    </row>
    <row r="326" spans="1:22">
      <c r="A326" s="65"/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R326" s="65"/>
      <c r="S326" s="65"/>
      <c r="T326" s="65"/>
      <c r="U326" s="65"/>
      <c r="V326" s="65"/>
    </row>
    <row r="327" spans="1:22">
      <c r="A327" s="65"/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/>
      <c r="T327" s="65"/>
      <c r="U327" s="65"/>
      <c r="V327" s="65"/>
    </row>
    <row r="328" spans="1:22">
      <c r="A328" s="65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5"/>
      <c r="Q328" s="65"/>
      <c r="R328" s="65"/>
      <c r="S328" s="65"/>
      <c r="T328" s="65"/>
      <c r="U328" s="65"/>
      <c r="V328" s="65"/>
    </row>
    <row r="329" spans="1:22">
      <c r="A329" s="65"/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O329" s="65"/>
      <c r="P329" s="65"/>
      <c r="Q329" s="65"/>
      <c r="R329" s="65"/>
      <c r="S329" s="65"/>
      <c r="T329" s="65"/>
      <c r="U329" s="65"/>
      <c r="V329" s="65"/>
    </row>
    <row r="330" spans="1:22">
      <c r="A330" s="65"/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5"/>
      <c r="Q330" s="65"/>
      <c r="R330" s="65"/>
      <c r="S330" s="65"/>
      <c r="T330" s="65"/>
      <c r="U330" s="65"/>
      <c r="V330" s="65"/>
    </row>
    <row r="331" spans="1:22">
      <c r="A331" s="65"/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5"/>
      <c r="S331" s="65"/>
      <c r="T331" s="65"/>
      <c r="U331" s="65"/>
      <c r="V331" s="65"/>
    </row>
    <row r="332" spans="1:22">
      <c r="A332" s="65"/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5"/>
      <c r="Q332" s="65"/>
      <c r="R332" s="65"/>
      <c r="S332" s="65"/>
      <c r="T332" s="65"/>
      <c r="U332" s="65"/>
      <c r="V332" s="65"/>
    </row>
    <row r="333" spans="1:22">
      <c r="A333" s="65"/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O333" s="65"/>
      <c r="P333" s="65"/>
      <c r="Q333" s="65"/>
      <c r="R333" s="65"/>
      <c r="S333" s="65"/>
      <c r="T333" s="65"/>
      <c r="U333" s="65"/>
      <c r="V333" s="65"/>
    </row>
    <row r="334" spans="1:22">
      <c r="A334" s="65"/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5"/>
      <c r="Q334" s="65"/>
      <c r="R334" s="65"/>
      <c r="S334" s="65"/>
      <c r="T334" s="65"/>
      <c r="U334" s="65"/>
      <c r="V334" s="65"/>
    </row>
    <row r="335" spans="1:22">
      <c r="A335" s="65"/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O335" s="65"/>
      <c r="P335" s="65"/>
      <c r="Q335" s="65"/>
      <c r="R335" s="65"/>
      <c r="S335" s="65"/>
      <c r="T335" s="65"/>
      <c r="U335" s="65"/>
      <c r="V335" s="65"/>
    </row>
    <row r="336" spans="1:22">
      <c r="A336" s="65"/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O336" s="65"/>
      <c r="P336" s="65"/>
      <c r="Q336" s="65"/>
      <c r="R336" s="65"/>
      <c r="S336" s="65"/>
      <c r="T336" s="65"/>
      <c r="U336" s="65"/>
      <c r="V336" s="65"/>
    </row>
    <row r="337" spans="1:22">
      <c r="A337" s="65"/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O337" s="65"/>
      <c r="P337" s="65"/>
      <c r="Q337" s="65"/>
      <c r="R337" s="65"/>
      <c r="S337" s="65"/>
      <c r="T337" s="65"/>
      <c r="U337" s="65"/>
      <c r="V337" s="65"/>
    </row>
    <row r="338" spans="1:22">
      <c r="A338" s="65"/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5"/>
      <c r="Q338" s="65"/>
      <c r="R338" s="65"/>
      <c r="S338" s="65"/>
      <c r="T338" s="65"/>
      <c r="U338" s="65"/>
      <c r="V338" s="65"/>
    </row>
    <row r="339" spans="1:22">
      <c r="A339" s="65"/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O339" s="65"/>
      <c r="P339" s="65"/>
      <c r="Q339" s="65"/>
      <c r="R339" s="65"/>
      <c r="S339" s="65"/>
      <c r="T339" s="65"/>
      <c r="U339" s="65"/>
      <c r="V339" s="65"/>
    </row>
    <row r="340" spans="1:22">
      <c r="A340" s="65"/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O340" s="65"/>
      <c r="P340" s="65"/>
      <c r="Q340" s="65"/>
      <c r="R340" s="65"/>
      <c r="S340" s="65"/>
      <c r="T340" s="65"/>
      <c r="U340" s="65"/>
      <c r="V340" s="65"/>
    </row>
    <row r="341" spans="1:22">
      <c r="A341" s="65"/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O341" s="65"/>
      <c r="P341" s="65"/>
      <c r="Q341" s="65"/>
      <c r="R341" s="65"/>
      <c r="S341" s="65"/>
      <c r="T341" s="65"/>
      <c r="U341" s="65"/>
      <c r="V341" s="65"/>
    </row>
    <row r="342" spans="1:22" ht="14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</row>
    <row r="343" spans="1:22" ht="14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</row>
    <row r="344" spans="1:22" ht="14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</row>
    <row r="345" spans="1:22" ht="14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</row>
    <row r="346" spans="1:22" ht="14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</row>
    <row r="347" spans="1:22" ht="14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</row>
    <row r="348" spans="1:22" ht="14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</row>
    <row r="349" spans="1:22" ht="14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</row>
    <row r="350" spans="1:22" ht="14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</row>
    <row r="351" spans="1:22" ht="14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</row>
    <row r="352" spans="1:22" ht="14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</row>
    <row r="353" spans="1:22" ht="14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</row>
    <row r="354" spans="1:22" ht="14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</row>
    <row r="355" spans="1:22" ht="14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</row>
    <row r="356" spans="1:22" ht="14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</row>
    <row r="357" spans="1:22" ht="14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</row>
    <row r="358" spans="1:22" ht="14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</row>
    <row r="359" spans="1:22" ht="14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</row>
    <row r="360" spans="1:22" ht="14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</row>
    <row r="361" spans="1:22" ht="14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</row>
    <row r="362" spans="1:22" ht="14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</row>
    <row r="363" spans="1:22" ht="14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</row>
    <row r="364" spans="1:22" ht="14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</row>
    <row r="365" spans="1:22" ht="14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</row>
    <row r="366" spans="1:22" ht="14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</row>
    <row r="367" spans="1:22" ht="14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</row>
    <row r="368" spans="1:22" ht="14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</row>
    <row r="369" spans="1:22" ht="14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</row>
    <row r="370" spans="1:22" ht="14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</row>
    <row r="371" spans="1:22" ht="14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</row>
    <row r="372" spans="1:22" ht="14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</row>
    <row r="373" spans="1:22" ht="14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</row>
    <row r="374" spans="1:22" ht="14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</row>
    <row r="375" spans="1:22" ht="14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</row>
    <row r="376" spans="1:22" ht="14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</row>
    <row r="377" spans="1:22" ht="14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</row>
    <row r="378" spans="1:22" ht="14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</row>
    <row r="379" spans="1:22" ht="14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</row>
    <row r="380" spans="1:22" ht="14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</row>
    <row r="381" spans="1:22" ht="14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</row>
    <row r="382" spans="1:22" ht="14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</row>
    <row r="383" spans="1:22" ht="14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</row>
    <row r="384" spans="1:22" ht="14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</row>
    <row r="385" spans="1:22" ht="14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</row>
    <row r="386" spans="1:22" ht="14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</row>
    <row r="387" spans="1:22" ht="14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</row>
    <row r="388" spans="1:22" ht="14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</row>
    <row r="389" spans="1:22" ht="14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</row>
    <row r="390" spans="1:22" ht="14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</row>
    <row r="391" spans="1:22" ht="14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</row>
    <row r="392" spans="1:22" ht="14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</row>
    <row r="393" spans="1:22" ht="14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</row>
    <row r="394" spans="1:22" ht="14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</row>
    <row r="395" spans="1:22" ht="14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</row>
    <row r="396" spans="1:22" ht="14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</row>
    <row r="397" spans="1:22" ht="14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</row>
    <row r="398" spans="1:22" ht="14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</row>
    <row r="399" spans="1:22" ht="14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</row>
    <row r="400" spans="1:22" ht="14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</row>
    <row r="401" spans="1:22" ht="14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</row>
    <row r="402" spans="1:22" ht="14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</row>
  </sheetData>
  <mergeCells count="76">
    <mergeCell ref="O99:Q99"/>
    <mergeCell ref="M83:T83"/>
    <mergeCell ref="U83:U85"/>
    <mergeCell ref="V83:V85"/>
    <mergeCell ref="M84:M85"/>
    <mergeCell ref="N84:N85"/>
    <mergeCell ref="O84:Q84"/>
    <mergeCell ref="R84:R85"/>
    <mergeCell ref="S84:S85"/>
    <mergeCell ref="T84:T85"/>
    <mergeCell ref="L83:L85"/>
    <mergeCell ref="A83:A85"/>
    <mergeCell ref="B83:B85"/>
    <mergeCell ref="C83:C85"/>
    <mergeCell ref="D83:D85"/>
    <mergeCell ref="E83:E85"/>
    <mergeCell ref="F83:F85"/>
    <mergeCell ref="G83:G85"/>
    <mergeCell ref="H83:H85"/>
    <mergeCell ref="I83:I85"/>
    <mergeCell ref="J83:J85"/>
    <mergeCell ref="K83:K85"/>
    <mergeCell ref="E4:L4"/>
    <mergeCell ref="E41:L41"/>
    <mergeCell ref="E69:L69"/>
    <mergeCell ref="E70:M70"/>
    <mergeCell ref="E71:M71"/>
    <mergeCell ref="E42:M42"/>
    <mergeCell ref="E43:M43"/>
    <mergeCell ref="E44:M44"/>
    <mergeCell ref="F55:F57"/>
    <mergeCell ref="M17:T17"/>
    <mergeCell ref="G17:G19"/>
    <mergeCell ref="H17:H19"/>
    <mergeCell ref="I17:I19"/>
    <mergeCell ref="J17:J19"/>
    <mergeCell ref="K17:K19"/>
    <mergeCell ref="L17:L19"/>
    <mergeCell ref="E72:M72"/>
    <mergeCell ref="M55:T55"/>
    <mergeCell ref="U55:U57"/>
    <mergeCell ref="V55:V57"/>
    <mergeCell ref="M56:M57"/>
    <mergeCell ref="N56:N57"/>
    <mergeCell ref="O56:Q56"/>
    <mergeCell ref="R56:R57"/>
    <mergeCell ref="S56:S57"/>
    <mergeCell ref="T56:T57"/>
    <mergeCell ref="G55:G57"/>
    <mergeCell ref="H55:H57"/>
    <mergeCell ref="I55:I57"/>
    <mergeCell ref="J55:J57"/>
    <mergeCell ref="K55:K57"/>
    <mergeCell ref="L55:L57"/>
    <mergeCell ref="A55:A57"/>
    <mergeCell ref="B55:B57"/>
    <mergeCell ref="C55:C57"/>
    <mergeCell ref="D55:D57"/>
    <mergeCell ref="E55:E57"/>
    <mergeCell ref="U17:U19"/>
    <mergeCell ref="V17:V19"/>
    <mergeCell ref="M18:M19"/>
    <mergeCell ref="N18:N19"/>
    <mergeCell ref="O18:Q18"/>
    <mergeCell ref="R18:R19"/>
    <mergeCell ref="S18:S19"/>
    <mergeCell ref="T18:T19"/>
    <mergeCell ref="E5:M5"/>
    <mergeCell ref="E6:M6"/>
    <mergeCell ref="E7:M7"/>
    <mergeCell ref="A17:A19"/>
    <mergeCell ref="B17:B19"/>
    <mergeCell ref="C17:C19"/>
    <mergeCell ref="D17:D19"/>
    <mergeCell ref="E17:E19"/>
    <mergeCell ref="F17:F19"/>
  </mergeCells>
  <pageMargins left="0" right="0" top="0" bottom="0" header="0" footer="0"/>
  <pageSetup paperSize="9" scale="47" orientation="landscape" r:id="rId1"/>
  <headerFooter alignWithMargins="0"/>
  <rowBreaks count="2" manualBreakCount="2">
    <brk id="36" max="16383" man="1"/>
    <brk id="65" max="16383" man="1"/>
  </rowBreaks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V118"/>
  <sheetViews>
    <sheetView view="pageBreakPreview" topLeftCell="A82" zoomScale="85" zoomScaleNormal="100" zoomScaleSheetLayoutView="85" workbookViewId="0">
      <selection activeCell="B95" sqref="B95:B109"/>
    </sheetView>
  </sheetViews>
  <sheetFormatPr defaultRowHeight="12.75"/>
  <cols>
    <col min="1" max="1" width="4.42578125" style="3" customWidth="1"/>
    <col min="2" max="2" width="20" style="3" customWidth="1"/>
    <col min="3" max="3" width="40.7109375" style="3" customWidth="1"/>
    <col min="4" max="4" width="9.42578125" style="3" customWidth="1"/>
    <col min="5" max="5" width="36.5703125" style="3" customWidth="1"/>
    <col min="6" max="6" width="13.42578125" style="3" customWidth="1"/>
    <col min="7" max="7" width="11.140625" style="3" customWidth="1"/>
    <col min="8" max="8" width="7.85546875" style="3" customWidth="1"/>
    <col min="9" max="9" width="8.28515625" style="3" customWidth="1"/>
    <col min="10" max="10" width="10" style="3" customWidth="1"/>
    <col min="11" max="11" width="9.7109375" style="3" customWidth="1"/>
    <col min="12" max="12" width="12" style="3" customWidth="1"/>
    <col min="13" max="13" width="9.140625" style="3"/>
    <col min="14" max="14" width="7.5703125" style="3" customWidth="1"/>
    <col min="15" max="15" width="7.28515625" style="3" customWidth="1"/>
    <col min="16" max="16" width="7" style="3" customWidth="1"/>
    <col min="17" max="17" width="8.5703125" style="3" customWidth="1"/>
    <col min="18" max="18" width="8.28515625" style="3" customWidth="1"/>
    <col min="19" max="19" width="6.85546875" style="3" customWidth="1"/>
    <col min="20" max="20" width="8.7109375" style="3" customWidth="1"/>
    <col min="21" max="21" width="9.7109375" style="3" customWidth="1"/>
    <col min="22" max="22" width="12.5703125" style="3" customWidth="1"/>
    <col min="23" max="16384" width="9.140625" style="3"/>
  </cols>
  <sheetData>
    <row r="1" spans="1:22" s="25" customFormat="1" ht="15.75">
      <c r="A1" s="100" t="s">
        <v>0</v>
      </c>
      <c r="B1" s="100"/>
      <c r="C1" s="100"/>
      <c r="D1" s="100"/>
      <c r="E1" s="101"/>
      <c r="F1" s="101"/>
      <c r="G1" s="101"/>
      <c r="H1" s="101"/>
      <c r="I1" s="101"/>
      <c r="J1" s="101"/>
      <c r="K1" s="101"/>
      <c r="L1" s="101"/>
      <c r="M1" s="101"/>
      <c r="N1" s="92" t="s">
        <v>1</v>
      </c>
      <c r="O1" s="92"/>
      <c r="P1" s="92"/>
      <c r="Q1" s="92"/>
      <c r="R1" s="92"/>
      <c r="S1" s="92"/>
      <c r="T1" s="92"/>
      <c r="U1" s="93"/>
      <c r="V1" s="93"/>
    </row>
    <row r="2" spans="1:22" s="25" customFormat="1" ht="15.75">
      <c r="A2" s="100" t="s">
        <v>2</v>
      </c>
      <c r="B2" s="100"/>
      <c r="C2" s="100"/>
      <c r="D2" s="100"/>
      <c r="E2" s="101"/>
      <c r="F2" s="101"/>
      <c r="G2" s="101"/>
      <c r="H2" s="101"/>
      <c r="I2" s="101"/>
      <c r="J2" s="101"/>
      <c r="K2" s="101"/>
      <c r="L2" s="101"/>
      <c r="M2" s="101"/>
      <c r="N2" s="92" t="s">
        <v>3</v>
      </c>
      <c r="O2" s="92"/>
      <c r="P2" s="92"/>
      <c r="Q2" s="92"/>
      <c r="R2" s="92"/>
      <c r="S2" s="92"/>
      <c r="T2" s="92"/>
      <c r="U2" s="93"/>
      <c r="V2" s="93"/>
    </row>
    <row r="3" spans="1:22" s="25" customFormat="1" ht="15.75">
      <c r="A3" s="100"/>
      <c r="B3" s="100"/>
      <c r="C3" s="100"/>
      <c r="D3" s="100"/>
      <c r="E3" s="101"/>
      <c r="F3" s="101"/>
      <c r="G3" s="101"/>
      <c r="H3" s="101"/>
      <c r="I3" s="101"/>
      <c r="J3" s="101"/>
      <c r="K3" s="101"/>
      <c r="L3" s="101"/>
      <c r="M3" s="101"/>
      <c r="N3" s="91" t="s">
        <v>4</v>
      </c>
      <c r="O3" s="91"/>
      <c r="P3" s="91"/>
      <c r="Q3" s="91"/>
      <c r="R3" s="91"/>
      <c r="S3" s="91"/>
      <c r="T3" s="91"/>
      <c r="U3" s="93"/>
      <c r="V3" s="93"/>
    </row>
    <row r="4" spans="1:22" s="25" customFormat="1" ht="15.75">
      <c r="A4" s="100" t="s">
        <v>5</v>
      </c>
      <c r="B4" s="100"/>
      <c r="C4" s="100" t="s">
        <v>6</v>
      </c>
      <c r="D4" s="100"/>
      <c r="E4" s="327" t="s">
        <v>96</v>
      </c>
      <c r="F4" s="327"/>
      <c r="G4" s="327"/>
      <c r="H4" s="327"/>
      <c r="I4" s="327"/>
      <c r="J4" s="327"/>
      <c r="K4" s="327"/>
      <c r="L4" s="327"/>
      <c r="M4" s="93"/>
      <c r="N4" s="92" t="s">
        <v>72</v>
      </c>
      <c r="O4" s="92"/>
      <c r="P4" s="92"/>
      <c r="Q4" s="92"/>
      <c r="R4" s="92"/>
      <c r="S4" s="92"/>
      <c r="T4" s="92"/>
      <c r="U4" s="93"/>
      <c r="V4" s="93"/>
    </row>
    <row r="5" spans="1:22" s="26" customFormat="1" ht="15.75">
      <c r="A5" s="100"/>
      <c r="B5" s="100"/>
      <c r="C5" s="100"/>
      <c r="D5" s="100"/>
      <c r="E5" s="328" t="s">
        <v>97</v>
      </c>
      <c r="F5" s="328"/>
      <c r="G5" s="328"/>
      <c r="H5" s="328"/>
      <c r="I5" s="328"/>
      <c r="J5" s="328"/>
      <c r="K5" s="328"/>
      <c r="L5" s="328"/>
      <c r="M5" s="328"/>
      <c r="N5" s="101"/>
      <c r="O5" s="101"/>
      <c r="P5" s="101"/>
      <c r="Q5" s="101"/>
      <c r="R5" s="101"/>
      <c r="S5" s="101"/>
      <c r="T5" s="101"/>
      <c r="U5" s="101"/>
      <c r="V5" s="93"/>
    </row>
    <row r="6" spans="1:22" s="26" customFormat="1" ht="15">
      <c r="A6" s="101"/>
      <c r="B6" s="101"/>
      <c r="C6" s="101"/>
      <c r="D6" s="101"/>
      <c r="E6" s="329" t="s">
        <v>125</v>
      </c>
      <c r="F6" s="329"/>
      <c r="G6" s="329"/>
      <c r="H6" s="329"/>
      <c r="I6" s="329"/>
      <c r="J6" s="329"/>
      <c r="K6" s="329"/>
      <c r="L6" s="329"/>
      <c r="M6" s="329"/>
      <c r="N6" s="101"/>
      <c r="O6" s="101"/>
      <c r="P6" s="101"/>
      <c r="Q6" s="101"/>
      <c r="R6" s="101"/>
      <c r="S6" s="101"/>
      <c r="T6" s="101"/>
      <c r="U6" s="101"/>
      <c r="V6" s="93"/>
    </row>
    <row r="7" spans="1:22" s="26" customFormat="1" ht="15">
      <c r="A7" s="101"/>
      <c r="B7" s="101"/>
      <c r="C7" s="101"/>
      <c r="D7" s="101"/>
      <c r="E7" s="329" t="s">
        <v>7</v>
      </c>
      <c r="F7" s="329"/>
      <c r="G7" s="329"/>
      <c r="H7" s="329"/>
      <c r="I7" s="329"/>
      <c r="J7" s="329"/>
      <c r="K7" s="329"/>
      <c r="L7" s="329"/>
      <c r="M7" s="329"/>
      <c r="N7" s="101"/>
      <c r="O7" s="101"/>
      <c r="P7" s="101"/>
      <c r="Q7" s="101"/>
      <c r="R7" s="101"/>
      <c r="S7" s="101"/>
      <c r="T7" s="101"/>
      <c r="U7" s="101"/>
      <c r="V7" s="93"/>
    </row>
    <row r="8" spans="1:22" s="26" customFormat="1" ht="15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 t="s">
        <v>98</v>
      </c>
      <c r="R8" s="101"/>
      <c r="S8" s="101"/>
      <c r="T8" s="101"/>
      <c r="U8" s="101"/>
      <c r="V8" s="93"/>
    </row>
    <row r="9" spans="1:22" s="26" customFormat="1" ht="15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 t="s">
        <v>139</v>
      </c>
      <c r="R9" s="101"/>
      <c r="S9" s="101"/>
      <c r="T9" s="101"/>
      <c r="U9" s="101"/>
      <c r="V9" s="93"/>
    </row>
    <row r="10" spans="1:22" s="24" customFormat="1" ht="15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 t="s">
        <v>99</v>
      </c>
      <c r="R10" s="93"/>
      <c r="S10" s="93"/>
      <c r="T10" s="93" t="s">
        <v>172</v>
      </c>
      <c r="U10" s="93"/>
      <c r="V10" s="93"/>
    </row>
    <row r="11" spans="1:22" s="24" customFormat="1" ht="15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 t="s">
        <v>101</v>
      </c>
      <c r="R11" s="93"/>
      <c r="S11" s="93"/>
      <c r="T11" s="93">
        <v>1</v>
      </c>
      <c r="U11" s="93"/>
      <c r="V11" s="93"/>
    </row>
    <row r="12" spans="1:22" s="24" customFormat="1" ht="15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 t="s">
        <v>102</v>
      </c>
      <c r="R12" s="93"/>
      <c r="S12" s="93"/>
      <c r="T12" s="93">
        <v>17</v>
      </c>
      <c r="U12" s="93" t="s">
        <v>103</v>
      </c>
      <c r="V12" s="93"/>
    </row>
    <row r="13" spans="1:22" s="24" customFormat="1" ht="15">
      <c r="A13" s="93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 t="s">
        <v>104</v>
      </c>
      <c r="R13" s="93"/>
      <c r="S13" s="93"/>
      <c r="T13" s="93">
        <v>0</v>
      </c>
      <c r="U13" s="93">
        <f>T13*100/T12</f>
        <v>0</v>
      </c>
      <c r="V13" s="93" t="s">
        <v>17</v>
      </c>
    </row>
    <row r="14" spans="1:22" s="24" customFormat="1" ht="15">
      <c r="A14" s="93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 t="s">
        <v>105</v>
      </c>
      <c r="R14" s="93"/>
      <c r="S14" s="93"/>
      <c r="T14" s="93">
        <v>17</v>
      </c>
      <c r="U14" s="93">
        <f>T14*100/T12</f>
        <v>100</v>
      </c>
      <c r="V14" s="93" t="s">
        <v>17</v>
      </c>
    </row>
    <row r="15" spans="1:22" s="24" customFormat="1" ht="15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 t="s">
        <v>106</v>
      </c>
      <c r="R15" s="93"/>
      <c r="S15" s="93"/>
      <c r="T15" s="302">
        <f>K33</f>
        <v>42.774999999999999</v>
      </c>
      <c r="U15" s="93"/>
      <c r="V15" s="93"/>
    </row>
    <row r="16" spans="1:22" s="24" customFormat="1" ht="15.75">
      <c r="A16" s="35"/>
      <c r="B16" s="6" t="s">
        <v>218</v>
      </c>
      <c r="C16" s="89" t="s">
        <v>171</v>
      </c>
      <c r="D16" s="6"/>
      <c r="E16" s="6"/>
      <c r="F16" s="6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</row>
    <row r="17" spans="1:22" s="24" customFormat="1" ht="14.25">
      <c r="A17" s="349" t="s">
        <v>108</v>
      </c>
      <c r="B17" s="349" t="s">
        <v>109</v>
      </c>
      <c r="C17" s="349" t="s">
        <v>110</v>
      </c>
      <c r="D17" s="349" t="s">
        <v>111</v>
      </c>
      <c r="E17" s="349" t="s">
        <v>10</v>
      </c>
      <c r="F17" s="349" t="s">
        <v>112</v>
      </c>
      <c r="G17" s="349" t="s">
        <v>113</v>
      </c>
      <c r="H17" s="349" t="s">
        <v>114</v>
      </c>
      <c r="I17" s="349" t="s">
        <v>137</v>
      </c>
      <c r="J17" s="349" t="s">
        <v>11</v>
      </c>
      <c r="K17" s="349" t="s">
        <v>116</v>
      </c>
      <c r="L17" s="349" t="s">
        <v>12</v>
      </c>
      <c r="M17" s="352" t="s">
        <v>117</v>
      </c>
      <c r="N17" s="352"/>
      <c r="O17" s="352"/>
      <c r="P17" s="352"/>
      <c r="Q17" s="352"/>
      <c r="R17" s="352"/>
      <c r="S17" s="352"/>
      <c r="T17" s="352"/>
      <c r="U17" s="349" t="s">
        <v>160</v>
      </c>
      <c r="V17" s="349" t="s">
        <v>119</v>
      </c>
    </row>
    <row r="18" spans="1:22" s="24" customFormat="1" ht="14.25">
      <c r="A18" s="350"/>
      <c r="B18" s="350"/>
      <c r="C18" s="350"/>
      <c r="D18" s="350"/>
      <c r="E18" s="350"/>
      <c r="F18" s="350"/>
      <c r="G18" s="350"/>
      <c r="H18" s="350"/>
      <c r="I18" s="350"/>
      <c r="J18" s="350"/>
      <c r="K18" s="350"/>
      <c r="L18" s="350"/>
      <c r="M18" s="349" t="s">
        <v>120</v>
      </c>
      <c r="N18" s="349" t="s">
        <v>15</v>
      </c>
      <c r="O18" s="352" t="s">
        <v>16</v>
      </c>
      <c r="P18" s="352"/>
      <c r="Q18" s="352"/>
      <c r="R18" s="349"/>
      <c r="S18" s="349"/>
      <c r="T18" s="349"/>
      <c r="U18" s="350"/>
      <c r="V18" s="350"/>
    </row>
    <row r="19" spans="1:22" s="24" customFormat="1" ht="77.25" customHeight="1">
      <c r="A19" s="351"/>
      <c r="B19" s="351"/>
      <c r="C19" s="351"/>
      <c r="D19" s="351"/>
      <c r="E19" s="351"/>
      <c r="F19" s="351"/>
      <c r="G19" s="351"/>
      <c r="H19" s="351"/>
      <c r="I19" s="351"/>
      <c r="J19" s="351"/>
      <c r="K19" s="351"/>
      <c r="L19" s="351"/>
      <c r="M19" s="351"/>
      <c r="N19" s="351"/>
      <c r="O19" s="36" t="s">
        <v>17</v>
      </c>
      <c r="P19" s="36" t="s">
        <v>18</v>
      </c>
      <c r="Q19" s="36" t="s">
        <v>19</v>
      </c>
      <c r="R19" s="351"/>
      <c r="S19" s="351"/>
      <c r="T19" s="351"/>
      <c r="U19" s="351"/>
      <c r="V19" s="351"/>
    </row>
    <row r="20" spans="1:22" s="93" customFormat="1" ht="60">
      <c r="A20" s="136">
        <v>1</v>
      </c>
      <c r="B20" s="235"/>
      <c r="C20" s="136" t="s">
        <v>293</v>
      </c>
      <c r="D20" s="136" t="s">
        <v>33</v>
      </c>
      <c r="E20" s="136" t="s">
        <v>47</v>
      </c>
      <c r="F20" s="229" t="s">
        <v>48</v>
      </c>
      <c r="G20" s="38" t="s">
        <v>85</v>
      </c>
      <c r="H20" s="237" t="s">
        <v>21</v>
      </c>
      <c r="I20" s="237">
        <v>93971</v>
      </c>
      <c r="J20" s="95">
        <f>I20/72</f>
        <v>1305.1500000000001</v>
      </c>
      <c r="K20" s="95">
        <v>2.4</v>
      </c>
      <c r="L20" s="238">
        <f>J20*K20</f>
        <v>3132</v>
      </c>
      <c r="M20" s="136"/>
      <c r="N20" s="136"/>
      <c r="O20" s="136"/>
      <c r="P20" s="136"/>
      <c r="Q20" s="238">
        <f>17697*25%/72*P20</f>
        <v>0</v>
      </c>
      <c r="R20" s="238"/>
      <c r="S20" s="238"/>
      <c r="T20" s="238"/>
      <c r="U20" s="238">
        <f>L20*10%</f>
        <v>313</v>
      </c>
      <c r="V20" s="238">
        <f>M20+N20+Q20+R20+T20+U20+S20+L20</f>
        <v>3445</v>
      </c>
    </row>
    <row r="21" spans="1:22" s="93" customFormat="1" ht="87" customHeight="1">
      <c r="A21" s="239">
        <v>2</v>
      </c>
      <c r="B21" s="241"/>
      <c r="C21" s="242" t="s">
        <v>330</v>
      </c>
      <c r="D21" s="240" t="s">
        <v>33</v>
      </c>
      <c r="E21" s="241" t="s">
        <v>35</v>
      </c>
      <c r="F21" s="231" t="s">
        <v>36</v>
      </c>
      <c r="G21" s="45" t="s">
        <v>20</v>
      </c>
      <c r="H21" s="243" t="s">
        <v>21</v>
      </c>
      <c r="I21" s="237">
        <v>90609</v>
      </c>
      <c r="J21" s="95">
        <f t="shared" ref="J21:J31" si="0">I21/72</f>
        <v>1258.46</v>
      </c>
      <c r="K21" s="95">
        <v>1.4</v>
      </c>
      <c r="L21" s="238">
        <f t="shared" ref="L21:L32" si="1">J21*K21</f>
        <v>1762</v>
      </c>
      <c r="M21" s="136"/>
      <c r="N21" s="136"/>
      <c r="O21" s="136"/>
      <c r="P21" s="136"/>
      <c r="Q21" s="238">
        <f t="shared" ref="Q21" si="2">17697*25%/72*P21</f>
        <v>0</v>
      </c>
      <c r="R21" s="136"/>
      <c r="S21" s="136"/>
      <c r="T21" s="238"/>
      <c r="U21" s="238">
        <f>L21*10%</f>
        <v>176</v>
      </c>
      <c r="V21" s="238">
        <f>M21+N21+Q21+R21+T21+U21+S21+L21</f>
        <v>1938</v>
      </c>
    </row>
    <row r="22" spans="1:22" s="93" customFormat="1" ht="55.5" customHeight="1">
      <c r="A22" s="136">
        <v>3</v>
      </c>
      <c r="B22" s="244"/>
      <c r="C22" s="242" t="s">
        <v>220</v>
      </c>
      <c r="D22" s="240" t="s">
        <v>33</v>
      </c>
      <c r="E22" s="245" t="s">
        <v>121</v>
      </c>
      <c r="F22" s="232" t="s">
        <v>133</v>
      </c>
      <c r="G22" s="45" t="s">
        <v>94</v>
      </c>
      <c r="H22" s="243" t="s">
        <v>30</v>
      </c>
      <c r="I22" s="237">
        <v>79460</v>
      </c>
      <c r="J22" s="95">
        <f t="shared" si="0"/>
        <v>1103.6099999999999</v>
      </c>
      <c r="K22" s="95">
        <v>6.7</v>
      </c>
      <c r="L22" s="238">
        <f t="shared" si="1"/>
        <v>7394</v>
      </c>
      <c r="M22" s="136"/>
      <c r="N22" s="136"/>
      <c r="O22" s="136"/>
      <c r="P22" s="136"/>
      <c r="Q22" s="238">
        <f>17697*25%/72*P22</f>
        <v>0</v>
      </c>
      <c r="R22" s="136"/>
      <c r="S22" s="136"/>
      <c r="T22" s="238"/>
      <c r="U22" s="238">
        <f t="shared" ref="U22:U32" si="3">L22*10%</f>
        <v>739</v>
      </c>
      <c r="V22" s="238">
        <f t="shared" ref="V22:V32" si="4">M22+N22+Q22+R22+T22+U22+S22+L22</f>
        <v>8133</v>
      </c>
    </row>
    <row r="23" spans="1:22" s="93" customFormat="1" ht="55.5" customHeight="1">
      <c r="A23" s="239">
        <v>4</v>
      </c>
      <c r="B23" s="241"/>
      <c r="C23" s="241" t="s">
        <v>222</v>
      </c>
      <c r="D23" s="240" t="s">
        <v>33</v>
      </c>
      <c r="E23" s="240" t="s">
        <v>65</v>
      </c>
      <c r="F23" s="231" t="s">
        <v>66</v>
      </c>
      <c r="G23" s="45" t="s">
        <v>81</v>
      </c>
      <c r="H23" s="243" t="s">
        <v>21</v>
      </c>
      <c r="I23" s="243">
        <v>87246</v>
      </c>
      <c r="J23" s="95">
        <f t="shared" si="0"/>
        <v>1211.75</v>
      </c>
      <c r="K23" s="252">
        <v>2.125</v>
      </c>
      <c r="L23" s="238">
        <f t="shared" si="1"/>
        <v>2575</v>
      </c>
      <c r="M23" s="136"/>
      <c r="N23" s="136"/>
      <c r="O23" s="136"/>
      <c r="P23" s="136"/>
      <c r="Q23" s="238">
        <f>17697*20%/72*P23</f>
        <v>0</v>
      </c>
      <c r="R23" s="136"/>
      <c r="S23" s="136"/>
      <c r="T23" s="238"/>
      <c r="U23" s="238">
        <f t="shared" si="3"/>
        <v>258</v>
      </c>
      <c r="V23" s="238">
        <f t="shared" si="4"/>
        <v>2833</v>
      </c>
    </row>
    <row r="24" spans="1:22" s="93" customFormat="1" ht="62.25" customHeight="1">
      <c r="A24" s="136">
        <v>5</v>
      </c>
      <c r="B24" s="241"/>
      <c r="C24" s="242" t="s">
        <v>130</v>
      </c>
      <c r="D24" s="240" t="s">
        <v>33</v>
      </c>
      <c r="E24" s="241" t="s">
        <v>128</v>
      </c>
      <c r="F24" s="230" t="s">
        <v>129</v>
      </c>
      <c r="G24" s="53" t="s">
        <v>88</v>
      </c>
      <c r="H24" s="243" t="s">
        <v>21</v>
      </c>
      <c r="I24" s="243">
        <v>93971</v>
      </c>
      <c r="J24" s="95">
        <f t="shared" si="0"/>
        <v>1305.1500000000001</v>
      </c>
      <c r="K24" s="95">
        <v>4</v>
      </c>
      <c r="L24" s="238">
        <f t="shared" si="1"/>
        <v>5221</v>
      </c>
      <c r="M24" s="136"/>
      <c r="N24" s="136"/>
      <c r="O24" s="136"/>
      <c r="P24" s="136"/>
      <c r="Q24" s="238">
        <f>17697*20%/72*P24</f>
        <v>0</v>
      </c>
      <c r="R24" s="136"/>
      <c r="S24" s="136"/>
      <c r="T24" s="238"/>
      <c r="U24" s="238">
        <f t="shared" si="3"/>
        <v>522</v>
      </c>
      <c r="V24" s="238">
        <f t="shared" si="4"/>
        <v>5743</v>
      </c>
    </row>
    <row r="25" spans="1:22" s="93" customFormat="1" ht="57.75" customHeight="1">
      <c r="A25" s="239">
        <v>6</v>
      </c>
      <c r="B25" s="240"/>
      <c r="C25" s="240" t="s">
        <v>223</v>
      </c>
      <c r="D25" s="240" t="s">
        <v>33</v>
      </c>
      <c r="E25" s="240" t="s">
        <v>41</v>
      </c>
      <c r="F25" s="230" t="s">
        <v>42</v>
      </c>
      <c r="G25" s="45" t="s">
        <v>53</v>
      </c>
      <c r="H25" s="243" t="s">
        <v>30</v>
      </c>
      <c r="I25" s="237">
        <v>89016</v>
      </c>
      <c r="J25" s="95">
        <f t="shared" si="0"/>
        <v>1236.33</v>
      </c>
      <c r="K25" s="252">
        <f>1.725+2</f>
        <v>3.7250000000000001</v>
      </c>
      <c r="L25" s="238">
        <f t="shared" si="1"/>
        <v>4605</v>
      </c>
      <c r="M25" s="136"/>
      <c r="N25" s="136"/>
      <c r="O25" s="136"/>
      <c r="P25" s="136"/>
      <c r="Q25" s="238">
        <f t="shared" ref="Q25:Q32" si="5">17697*20%/72*P25</f>
        <v>0</v>
      </c>
      <c r="R25" s="136"/>
      <c r="S25" s="136"/>
      <c r="T25" s="238"/>
      <c r="U25" s="238">
        <f t="shared" si="3"/>
        <v>461</v>
      </c>
      <c r="V25" s="238">
        <f t="shared" si="4"/>
        <v>5066</v>
      </c>
    </row>
    <row r="26" spans="1:22" s="93" customFormat="1" ht="61.5" customHeight="1">
      <c r="A26" s="136">
        <v>7</v>
      </c>
      <c r="B26" s="240"/>
      <c r="C26" s="242" t="s">
        <v>165</v>
      </c>
      <c r="D26" s="240" t="s">
        <v>33</v>
      </c>
      <c r="E26" s="235" t="s">
        <v>131</v>
      </c>
      <c r="F26" s="230" t="s">
        <v>132</v>
      </c>
      <c r="G26" s="20" t="s">
        <v>93</v>
      </c>
      <c r="H26" s="237" t="s">
        <v>30</v>
      </c>
      <c r="I26" s="247">
        <v>90609</v>
      </c>
      <c r="J26" s="95">
        <f t="shared" si="0"/>
        <v>1258.46</v>
      </c>
      <c r="K26" s="95">
        <v>1</v>
      </c>
      <c r="L26" s="238">
        <f t="shared" si="1"/>
        <v>1258</v>
      </c>
      <c r="M26" s="136"/>
      <c r="N26" s="136"/>
      <c r="O26" s="136"/>
      <c r="P26" s="136"/>
      <c r="Q26" s="238">
        <f t="shared" si="5"/>
        <v>0</v>
      </c>
      <c r="R26" s="136"/>
      <c r="S26" s="136"/>
      <c r="T26" s="238"/>
      <c r="U26" s="238">
        <f t="shared" si="3"/>
        <v>126</v>
      </c>
      <c r="V26" s="238">
        <f t="shared" si="4"/>
        <v>1384</v>
      </c>
    </row>
    <row r="27" spans="1:22" s="93" customFormat="1" ht="45" customHeight="1">
      <c r="A27" s="239">
        <v>8</v>
      </c>
      <c r="B27" s="240"/>
      <c r="C27" s="248" t="s">
        <v>183</v>
      </c>
      <c r="D27" s="240" t="s">
        <v>33</v>
      </c>
      <c r="E27" s="240" t="s">
        <v>24</v>
      </c>
      <c r="F27" s="230" t="s">
        <v>135</v>
      </c>
      <c r="G27" s="45" t="s">
        <v>77</v>
      </c>
      <c r="H27" s="243" t="s">
        <v>21</v>
      </c>
      <c r="I27" s="243">
        <v>85653</v>
      </c>
      <c r="J27" s="95">
        <f t="shared" si="0"/>
        <v>1189.6300000000001</v>
      </c>
      <c r="K27" s="95">
        <v>1</v>
      </c>
      <c r="L27" s="238">
        <f t="shared" si="1"/>
        <v>1190</v>
      </c>
      <c r="M27" s="136"/>
      <c r="N27" s="136"/>
      <c r="O27" s="136"/>
      <c r="P27" s="96"/>
      <c r="Q27" s="238">
        <f t="shared" si="5"/>
        <v>0</v>
      </c>
      <c r="R27" s="136"/>
      <c r="S27" s="136"/>
      <c r="T27" s="238"/>
      <c r="U27" s="238">
        <f t="shared" si="3"/>
        <v>119</v>
      </c>
      <c r="V27" s="238">
        <f t="shared" si="4"/>
        <v>1309</v>
      </c>
    </row>
    <row r="28" spans="1:22" s="93" customFormat="1" ht="49.5" customHeight="1">
      <c r="A28" s="136">
        <v>9</v>
      </c>
      <c r="B28" s="249"/>
      <c r="C28" s="253" t="s">
        <v>186</v>
      </c>
      <c r="D28" s="250" t="s">
        <v>33</v>
      </c>
      <c r="E28" s="248"/>
      <c r="F28" s="248"/>
      <c r="G28" s="20" t="s">
        <v>32</v>
      </c>
      <c r="H28" s="243" t="s">
        <v>30</v>
      </c>
      <c r="I28" s="243">
        <v>85653</v>
      </c>
      <c r="J28" s="95">
        <f t="shared" si="0"/>
        <v>1189.6300000000001</v>
      </c>
      <c r="K28" s="95">
        <v>2.4</v>
      </c>
      <c r="L28" s="238">
        <f t="shared" si="1"/>
        <v>2855</v>
      </c>
      <c r="M28" s="136"/>
      <c r="N28" s="136"/>
      <c r="O28" s="136"/>
      <c r="P28" s="136"/>
      <c r="Q28" s="238">
        <f t="shared" si="5"/>
        <v>0</v>
      </c>
      <c r="R28" s="136"/>
      <c r="S28" s="136"/>
      <c r="T28" s="238"/>
      <c r="U28" s="238">
        <f t="shared" si="3"/>
        <v>286</v>
      </c>
      <c r="V28" s="238">
        <f t="shared" si="4"/>
        <v>3141</v>
      </c>
    </row>
    <row r="29" spans="1:22" s="93" customFormat="1" ht="30">
      <c r="A29" s="239">
        <v>10</v>
      </c>
      <c r="B29" s="249"/>
      <c r="C29" s="253" t="s">
        <v>122</v>
      </c>
      <c r="D29" s="250" t="s">
        <v>33</v>
      </c>
      <c r="E29" s="248"/>
      <c r="F29" s="248"/>
      <c r="G29" s="20" t="s">
        <v>32</v>
      </c>
      <c r="H29" s="243" t="s">
        <v>30</v>
      </c>
      <c r="I29" s="243">
        <v>85653</v>
      </c>
      <c r="J29" s="95">
        <f t="shared" si="0"/>
        <v>1189.6300000000001</v>
      </c>
      <c r="K29" s="95">
        <v>2.2000000000000002</v>
      </c>
      <c r="L29" s="238">
        <f t="shared" si="1"/>
        <v>2617</v>
      </c>
      <c r="M29" s="136"/>
      <c r="N29" s="136"/>
      <c r="O29" s="136"/>
      <c r="P29" s="136"/>
      <c r="Q29" s="238">
        <f t="shared" si="5"/>
        <v>0</v>
      </c>
      <c r="R29" s="136"/>
      <c r="S29" s="136"/>
      <c r="T29" s="238"/>
      <c r="U29" s="238">
        <f t="shared" si="3"/>
        <v>262</v>
      </c>
      <c r="V29" s="238">
        <f t="shared" si="4"/>
        <v>2879</v>
      </c>
    </row>
    <row r="30" spans="1:22" s="93" customFormat="1" ht="42" customHeight="1">
      <c r="A30" s="136">
        <v>11</v>
      </c>
      <c r="B30" s="249"/>
      <c r="C30" s="253" t="s">
        <v>187</v>
      </c>
      <c r="D30" s="250" t="s">
        <v>33</v>
      </c>
      <c r="E30" s="248"/>
      <c r="F30" s="248"/>
      <c r="G30" s="20" t="s">
        <v>32</v>
      </c>
      <c r="H30" s="243" t="s">
        <v>30</v>
      </c>
      <c r="I30" s="243">
        <v>85653</v>
      </c>
      <c r="J30" s="95">
        <f t="shared" si="0"/>
        <v>1189.6300000000001</v>
      </c>
      <c r="K30" s="95">
        <v>4.5</v>
      </c>
      <c r="L30" s="238">
        <f t="shared" si="1"/>
        <v>5353</v>
      </c>
      <c r="M30" s="136"/>
      <c r="N30" s="136"/>
      <c r="O30" s="136"/>
      <c r="P30" s="136"/>
      <c r="Q30" s="238">
        <f t="shared" si="5"/>
        <v>0</v>
      </c>
      <c r="R30" s="136"/>
      <c r="S30" s="136"/>
      <c r="T30" s="238"/>
      <c r="U30" s="238">
        <f t="shared" si="3"/>
        <v>535</v>
      </c>
      <c r="V30" s="238">
        <f t="shared" si="4"/>
        <v>5888</v>
      </c>
    </row>
    <row r="31" spans="1:22" s="93" customFormat="1" ht="47.25" customHeight="1">
      <c r="A31" s="239">
        <v>12</v>
      </c>
      <c r="B31" s="249"/>
      <c r="C31" s="253" t="s">
        <v>224</v>
      </c>
      <c r="D31" s="250" t="s">
        <v>33</v>
      </c>
      <c r="E31" s="248"/>
      <c r="F31" s="248"/>
      <c r="G31" s="20" t="s">
        <v>32</v>
      </c>
      <c r="H31" s="243" t="s">
        <v>30</v>
      </c>
      <c r="I31" s="243">
        <v>85653</v>
      </c>
      <c r="J31" s="283">
        <f t="shared" si="0"/>
        <v>1189.6300000000001</v>
      </c>
      <c r="K31" s="95">
        <v>0.8</v>
      </c>
      <c r="L31" s="238">
        <f t="shared" si="1"/>
        <v>952</v>
      </c>
      <c r="M31" s="136"/>
      <c r="N31" s="136"/>
      <c r="O31" s="136"/>
      <c r="P31" s="136"/>
      <c r="Q31" s="238">
        <f t="shared" si="5"/>
        <v>0</v>
      </c>
      <c r="R31" s="136"/>
      <c r="S31" s="136"/>
      <c r="T31" s="238"/>
      <c r="U31" s="238">
        <f t="shared" si="3"/>
        <v>95</v>
      </c>
      <c r="V31" s="238">
        <f t="shared" si="4"/>
        <v>1047</v>
      </c>
    </row>
    <row r="32" spans="1:22" s="93" customFormat="1" ht="54.75" customHeight="1">
      <c r="A32" s="136">
        <v>13</v>
      </c>
      <c r="B32" s="240"/>
      <c r="C32" s="266" t="s">
        <v>225</v>
      </c>
      <c r="D32" s="136" t="s">
        <v>33</v>
      </c>
      <c r="E32" s="248"/>
      <c r="F32" s="248"/>
      <c r="G32" s="20" t="s">
        <v>32</v>
      </c>
      <c r="H32" s="243" t="s">
        <v>30</v>
      </c>
      <c r="I32" s="247">
        <v>85653</v>
      </c>
      <c r="J32" s="95">
        <f>I32/72</f>
        <v>1189.6300000000001</v>
      </c>
      <c r="K32" s="252">
        <f>0.1+5.6+4.825</f>
        <v>10.525</v>
      </c>
      <c r="L32" s="255">
        <f t="shared" si="1"/>
        <v>12521</v>
      </c>
      <c r="M32" s="136"/>
      <c r="N32" s="136"/>
      <c r="O32" s="136"/>
      <c r="P32" s="136"/>
      <c r="Q32" s="238">
        <f t="shared" si="5"/>
        <v>0</v>
      </c>
      <c r="R32" s="136"/>
      <c r="S32" s="136"/>
      <c r="T32" s="238"/>
      <c r="U32" s="255">
        <f t="shared" si="3"/>
        <v>1252</v>
      </c>
      <c r="V32" s="255">
        <f t="shared" si="4"/>
        <v>13773</v>
      </c>
    </row>
    <row r="33" spans="1:22" s="93" customFormat="1" ht="15">
      <c r="A33" s="135"/>
      <c r="B33" s="135" t="s">
        <v>8</v>
      </c>
      <c r="C33" s="136"/>
      <c r="D33" s="136"/>
      <c r="E33" s="136"/>
      <c r="F33" s="136"/>
      <c r="G33" s="135"/>
      <c r="H33" s="136"/>
      <c r="I33" s="136"/>
      <c r="J33" s="95"/>
      <c r="K33" s="252">
        <f>SUM(K20:K32)</f>
        <v>42.774999999999999</v>
      </c>
      <c r="L33" s="95">
        <f>SUM(L20:L32)</f>
        <v>51435</v>
      </c>
      <c r="M33" s="95">
        <f>SUM(M20:M32)</f>
        <v>0</v>
      </c>
      <c r="N33" s="95">
        <f>SUM(N20:N32)</f>
        <v>0</v>
      </c>
      <c r="O33" s="95"/>
      <c r="P33" s="95">
        <f t="shared" ref="P33:V33" si="6">SUM(P20:P32)</f>
        <v>0</v>
      </c>
      <c r="Q33" s="95">
        <f t="shared" si="6"/>
        <v>0</v>
      </c>
      <c r="R33" s="95">
        <f t="shared" si="6"/>
        <v>0</v>
      </c>
      <c r="S33" s="95">
        <f t="shared" si="6"/>
        <v>0</v>
      </c>
      <c r="T33" s="95">
        <f t="shared" si="6"/>
        <v>0</v>
      </c>
      <c r="U33" s="95">
        <f t="shared" si="6"/>
        <v>5144</v>
      </c>
      <c r="V33" s="95">
        <f t="shared" si="6"/>
        <v>56579</v>
      </c>
    </row>
    <row r="34" spans="1:22" s="93" customFormat="1" ht="1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8" t="s">
        <v>123</v>
      </c>
      <c r="P34" s="98"/>
      <c r="Q34" s="98"/>
      <c r="R34" s="98"/>
      <c r="S34" s="99"/>
      <c r="T34" s="99"/>
      <c r="U34" s="137"/>
      <c r="V34" s="137"/>
    </row>
    <row r="35" spans="1:22" s="93" customFormat="1" ht="15"/>
    <row r="36" spans="1:22" s="93" customFormat="1" ht="15"/>
    <row r="37" spans="1:22" s="93" customFormat="1" ht="15"/>
    <row r="38" spans="1:22" s="93" customFormat="1" ht="15"/>
    <row r="39" spans="1:22" s="93" customFormat="1" ht="15.75">
      <c r="A39" s="100" t="s">
        <v>0</v>
      </c>
      <c r="B39" s="100"/>
      <c r="C39" s="100"/>
      <c r="D39" s="100"/>
      <c r="E39" s="101"/>
      <c r="F39" s="101"/>
      <c r="G39" s="101"/>
      <c r="H39" s="101"/>
      <c r="I39" s="101"/>
      <c r="J39" s="101"/>
      <c r="K39" s="101"/>
      <c r="L39" s="101"/>
      <c r="M39" s="101"/>
      <c r="N39" s="92" t="s">
        <v>1</v>
      </c>
      <c r="O39" s="92"/>
      <c r="P39" s="92"/>
      <c r="Q39" s="92"/>
      <c r="R39" s="92"/>
      <c r="S39" s="92"/>
      <c r="T39" s="92"/>
    </row>
    <row r="40" spans="1:22" s="93" customFormat="1" ht="15.75">
      <c r="A40" s="100" t="s">
        <v>2</v>
      </c>
      <c r="B40" s="100"/>
      <c r="C40" s="100"/>
      <c r="D40" s="100"/>
      <c r="E40" s="101"/>
      <c r="F40" s="101"/>
      <c r="G40" s="101"/>
      <c r="H40" s="101"/>
      <c r="I40" s="101"/>
      <c r="J40" s="101"/>
      <c r="K40" s="101"/>
      <c r="L40" s="101"/>
      <c r="M40" s="101"/>
      <c r="N40" s="92" t="s">
        <v>3</v>
      </c>
      <c r="O40" s="92"/>
      <c r="P40" s="92"/>
      <c r="Q40" s="92"/>
      <c r="R40" s="92"/>
      <c r="S40" s="92"/>
      <c r="T40" s="92"/>
    </row>
    <row r="41" spans="1:22" s="93" customFormat="1" ht="15.75">
      <c r="A41" s="100"/>
      <c r="B41" s="100"/>
      <c r="C41" s="100"/>
      <c r="D41" s="100"/>
      <c r="E41" s="101"/>
      <c r="F41" s="101"/>
      <c r="G41" s="101"/>
      <c r="H41" s="101"/>
      <c r="I41" s="101"/>
      <c r="J41" s="101"/>
      <c r="K41" s="101"/>
      <c r="L41" s="101"/>
      <c r="M41" s="101"/>
      <c r="N41" s="91" t="s">
        <v>4</v>
      </c>
      <c r="O41" s="91"/>
      <c r="P41" s="91"/>
      <c r="Q41" s="91"/>
      <c r="R41" s="91"/>
      <c r="S41" s="91"/>
      <c r="T41" s="91"/>
    </row>
    <row r="42" spans="1:22" s="93" customFormat="1" ht="15.75">
      <c r="A42" s="100" t="s">
        <v>5</v>
      </c>
      <c r="B42" s="100"/>
      <c r="C42" s="100" t="s">
        <v>6</v>
      </c>
      <c r="D42" s="100"/>
      <c r="E42" s="327" t="s">
        <v>96</v>
      </c>
      <c r="F42" s="327"/>
      <c r="G42" s="327"/>
      <c r="H42" s="327"/>
      <c r="I42" s="327"/>
      <c r="J42" s="327"/>
      <c r="K42" s="327"/>
      <c r="L42" s="327"/>
      <c r="N42" s="92" t="s">
        <v>72</v>
      </c>
      <c r="O42" s="92"/>
      <c r="P42" s="92"/>
      <c r="Q42" s="92"/>
      <c r="R42" s="92"/>
      <c r="S42" s="92"/>
      <c r="T42" s="92"/>
    </row>
    <row r="43" spans="1:22" s="113" customFormat="1" ht="15.75">
      <c r="A43" s="100"/>
      <c r="B43" s="100"/>
      <c r="C43" s="100"/>
      <c r="D43" s="100"/>
      <c r="E43" s="328" t="s">
        <v>97</v>
      </c>
      <c r="F43" s="328"/>
      <c r="G43" s="328"/>
      <c r="H43" s="328"/>
      <c r="I43" s="328"/>
      <c r="J43" s="328"/>
      <c r="K43" s="328"/>
      <c r="L43" s="328"/>
      <c r="M43" s="328"/>
      <c r="N43" s="101"/>
      <c r="O43" s="101"/>
      <c r="P43" s="101"/>
      <c r="Q43" s="101"/>
      <c r="R43" s="101"/>
      <c r="S43" s="101"/>
      <c r="T43" s="101"/>
      <c r="U43" s="101"/>
      <c r="V43" s="93"/>
    </row>
    <row r="44" spans="1:22" s="113" customFormat="1" ht="15">
      <c r="A44" s="101"/>
      <c r="B44" s="101"/>
      <c r="C44" s="101"/>
      <c r="D44" s="101"/>
      <c r="E44" s="329" t="s">
        <v>125</v>
      </c>
      <c r="F44" s="329"/>
      <c r="G44" s="329"/>
      <c r="H44" s="329"/>
      <c r="I44" s="329"/>
      <c r="J44" s="329"/>
      <c r="K44" s="329"/>
      <c r="L44" s="329"/>
      <c r="M44" s="329"/>
      <c r="N44" s="101"/>
      <c r="O44" s="101"/>
      <c r="P44" s="101"/>
      <c r="Q44" s="101"/>
      <c r="R44" s="101"/>
      <c r="S44" s="101"/>
      <c r="T44" s="101"/>
      <c r="U44" s="101"/>
      <c r="V44" s="93"/>
    </row>
    <row r="45" spans="1:22" s="113" customFormat="1" ht="15">
      <c r="A45" s="101"/>
      <c r="B45" s="101"/>
      <c r="C45" s="101"/>
      <c r="D45" s="101"/>
      <c r="E45" s="329" t="s">
        <v>7</v>
      </c>
      <c r="F45" s="329"/>
      <c r="G45" s="329"/>
      <c r="H45" s="329"/>
      <c r="I45" s="329"/>
      <c r="J45" s="329"/>
      <c r="K45" s="329"/>
      <c r="L45" s="329"/>
      <c r="M45" s="329"/>
      <c r="N45" s="101"/>
      <c r="O45" s="101"/>
      <c r="P45" s="101"/>
      <c r="Q45" s="101"/>
      <c r="R45" s="101"/>
      <c r="S45" s="101"/>
      <c r="T45" s="101"/>
      <c r="U45" s="101"/>
      <c r="V45" s="93"/>
    </row>
    <row r="46" spans="1:22" s="113" customFormat="1" ht="15">
      <c r="A46" s="101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 t="s">
        <v>98</v>
      </c>
      <c r="R46" s="101"/>
      <c r="S46" s="101"/>
      <c r="T46" s="101"/>
      <c r="U46" s="101"/>
      <c r="V46" s="93"/>
    </row>
    <row r="47" spans="1:22" s="113" customFormat="1" ht="15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 t="s">
        <v>139</v>
      </c>
      <c r="R47" s="101"/>
      <c r="S47" s="101"/>
      <c r="T47" s="101"/>
      <c r="U47" s="101"/>
      <c r="V47" s="93"/>
    </row>
    <row r="48" spans="1:22" s="93" customFormat="1" ht="15">
      <c r="Q48" s="93" t="s">
        <v>99</v>
      </c>
      <c r="T48" s="93" t="s">
        <v>172</v>
      </c>
    </row>
    <row r="49" spans="1:22" s="93" customFormat="1" ht="15">
      <c r="Q49" s="93" t="s">
        <v>101</v>
      </c>
      <c r="T49" s="93">
        <v>2</v>
      </c>
    </row>
    <row r="50" spans="1:22" s="93" customFormat="1" ht="15">
      <c r="Q50" s="93" t="s">
        <v>102</v>
      </c>
      <c r="T50" s="93">
        <v>16</v>
      </c>
      <c r="U50" s="93" t="s">
        <v>103</v>
      </c>
    </row>
    <row r="51" spans="1:22" s="93" customFormat="1" ht="15">
      <c r="Q51" s="93" t="s">
        <v>104</v>
      </c>
      <c r="T51" s="93">
        <v>0</v>
      </c>
      <c r="U51" s="93">
        <f>T51*100/T50</f>
        <v>0</v>
      </c>
      <c r="V51" s="93" t="s">
        <v>17</v>
      </c>
    </row>
    <row r="52" spans="1:22" s="93" customFormat="1" ht="15">
      <c r="Q52" s="93" t="s">
        <v>105</v>
      </c>
      <c r="T52" s="93">
        <v>16</v>
      </c>
      <c r="U52" s="93">
        <f>T52*100/T50</f>
        <v>100</v>
      </c>
      <c r="V52" s="93" t="s">
        <v>17</v>
      </c>
    </row>
    <row r="53" spans="1:22" s="93" customFormat="1" ht="15">
      <c r="Q53" s="93" t="s">
        <v>106</v>
      </c>
      <c r="T53" s="264">
        <f>K71</f>
        <v>43.8</v>
      </c>
    </row>
    <row r="54" spans="1:22" s="93" customFormat="1" ht="15"/>
    <row r="55" spans="1:22" s="93" customFormat="1" ht="15">
      <c r="B55" s="35" t="s">
        <v>226</v>
      </c>
      <c r="C55" s="93" t="s">
        <v>171</v>
      </c>
    </row>
    <row r="56" spans="1:22" s="93" customFormat="1" ht="15">
      <c r="A56" s="333" t="s">
        <v>108</v>
      </c>
      <c r="B56" s="333" t="s">
        <v>109</v>
      </c>
      <c r="C56" s="333" t="s">
        <v>110</v>
      </c>
      <c r="D56" s="333" t="s">
        <v>111</v>
      </c>
      <c r="E56" s="333" t="s">
        <v>10</v>
      </c>
      <c r="F56" s="333" t="s">
        <v>112</v>
      </c>
      <c r="G56" s="333" t="s">
        <v>113</v>
      </c>
      <c r="H56" s="333" t="s">
        <v>164</v>
      </c>
      <c r="I56" s="333" t="s">
        <v>115</v>
      </c>
      <c r="J56" s="333" t="s">
        <v>11</v>
      </c>
      <c r="K56" s="333" t="s">
        <v>116</v>
      </c>
      <c r="L56" s="333" t="s">
        <v>12</v>
      </c>
      <c r="M56" s="353" t="s">
        <v>117</v>
      </c>
      <c r="N56" s="353"/>
      <c r="O56" s="353"/>
      <c r="P56" s="353"/>
      <c r="Q56" s="353"/>
      <c r="R56" s="353"/>
      <c r="S56" s="353"/>
      <c r="T56" s="353"/>
      <c r="U56" s="333" t="s">
        <v>118</v>
      </c>
      <c r="V56" s="333" t="s">
        <v>119</v>
      </c>
    </row>
    <row r="57" spans="1:22" s="93" customFormat="1" ht="15">
      <c r="A57" s="334"/>
      <c r="B57" s="334"/>
      <c r="C57" s="334"/>
      <c r="D57" s="334"/>
      <c r="E57" s="334"/>
      <c r="F57" s="334"/>
      <c r="G57" s="334"/>
      <c r="H57" s="334"/>
      <c r="I57" s="334"/>
      <c r="J57" s="334"/>
      <c r="K57" s="334"/>
      <c r="L57" s="334"/>
      <c r="M57" s="333" t="s">
        <v>120</v>
      </c>
      <c r="N57" s="333" t="s">
        <v>15</v>
      </c>
      <c r="O57" s="353" t="s">
        <v>16</v>
      </c>
      <c r="P57" s="353"/>
      <c r="Q57" s="353"/>
      <c r="R57" s="333"/>
      <c r="S57" s="333"/>
      <c r="T57" s="333"/>
      <c r="U57" s="334"/>
      <c r="V57" s="334"/>
    </row>
    <row r="58" spans="1:22" s="93" customFormat="1" ht="109.5" customHeight="1">
      <c r="A58" s="335"/>
      <c r="B58" s="335"/>
      <c r="C58" s="335"/>
      <c r="D58" s="335"/>
      <c r="E58" s="335"/>
      <c r="F58" s="335"/>
      <c r="G58" s="335"/>
      <c r="H58" s="335"/>
      <c r="I58" s="335"/>
      <c r="J58" s="335"/>
      <c r="K58" s="335"/>
      <c r="L58" s="335"/>
      <c r="M58" s="335"/>
      <c r="N58" s="335"/>
      <c r="O58" s="234" t="s">
        <v>17</v>
      </c>
      <c r="P58" s="234" t="s">
        <v>18</v>
      </c>
      <c r="Q58" s="234" t="s">
        <v>19</v>
      </c>
      <c r="R58" s="335"/>
      <c r="S58" s="335"/>
      <c r="T58" s="335"/>
      <c r="U58" s="335"/>
      <c r="V58" s="335"/>
    </row>
    <row r="59" spans="1:22" s="93" customFormat="1" ht="64.5" customHeight="1">
      <c r="A59" s="136">
        <v>1</v>
      </c>
      <c r="B59" s="241"/>
      <c r="C59" s="241" t="s">
        <v>227</v>
      </c>
      <c r="D59" s="240" t="s">
        <v>33</v>
      </c>
      <c r="E59" s="240" t="s">
        <v>65</v>
      </c>
      <c r="F59" s="241" t="s">
        <v>66</v>
      </c>
      <c r="G59" s="231" t="s">
        <v>81</v>
      </c>
      <c r="H59" s="243" t="s">
        <v>21</v>
      </c>
      <c r="I59" s="243">
        <v>87246</v>
      </c>
      <c r="J59" s="95">
        <f>I59/72</f>
        <v>1211.75</v>
      </c>
      <c r="K59" s="252">
        <v>3.3</v>
      </c>
      <c r="L59" s="238">
        <f>J59*K59</f>
        <v>3999</v>
      </c>
      <c r="M59" s="136"/>
      <c r="N59" s="136"/>
      <c r="O59" s="136"/>
      <c r="P59" s="96"/>
      <c r="Q59" s="238">
        <f>17697*25%/72*P59</f>
        <v>0</v>
      </c>
      <c r="R59" s="238"/>
      <c r="S59" s="238"/>
      <c r="T59" s="238"/>
      <c r="U59" s="238">
        <f>L59*10%</f>
        <v>400</v>
      </c>
      <c r="V59" s="238">
        <f>M59+N59+Q59+R59+T59+U59+S59+L59</f>
        <v>4399</v>
      </c>
    </row>
    <row r="60" spans="1:22" s="93" customFormat="1" ht="60" customHeight="1">
      <c r="A60" s="239">
        <v>2</v>
      </c>
      <c r="B60" s="248"/>
      <c r="C60" s="248" t="s">
        <v>228</v>
      </c>
      <c r="D60" s="240" t="s">
        <v>33</v>
      </c>
      <c r="E60" s="248" t="s">
        <v>126</v>
      </c>
      <c r="F60" s="248" t="s">
        <v>127</v>
      </c>
      <c r="G60" s="288" t="s">
        <v>78</v>
      </c>
      <c r="H60" s="275" t="s">
        <v>21</v>
      </c>
      <c r="I60" s="248">
        <v>89016</v>
      </c>
      <c r="J60" s="95">
        <f t="shared" ref="J60:J67" si="7">I60/72</f>
        <v>1236.33</v>
      </c>
      <c r="K60" s="252">
        <v>2.9750000000000001</v>
      </c>
      <c r="L60" s="238">
        <f t="shared" ref="L60:L67" si="8">J60*K60</f>
        <v>3678</v>
      </c>
      <c r="M60" s="136"/>
      <c r="N60" s="136"/>
      <c r="O60" s="136"/>
      <c r="P60" s="96"/>
      <c r="Q60" s="238">
        <f t="shared" ref="Q60" si="9">17697*25%/72*P60</f>
        <v>0</v>
      </c>
      <c r="R60" s="136"/>
      <c r="S60" s="136"/>
      <c r="T60" s="238"/>
      <c r="U60" s="238">
        <f t="shared" ref="U60:U70" si="10">L60*10%</f>
        <v>368</v>
      </c>
      <c r="V60" s="238">
        <f t="shared" ref="V60:V70" si="11">M60+N60+Q60+R60+T60+U60+S60+L60</f>
        <v>4046</v>
      </c>
    </row>
    <row r="61" spans="1:22" s="93" customFormat="1" ht="66" customHeight="1">
      <c r="A61" s="136">
        <v>3</v>
      </c>
      <c r="B61" s="244"/>
      <c r="C61" s="242" t="s">
        <v>229</v>
      </c>
      <c r="D61" s="240" t="s">
        <v>33</v>
      </c>
      <c r="E61" s="241" t="s">
        <v>41</v>
      </c>
      <c r="F61" s="241" t="s">
        <v>67</v>
      </c>
      <c r="G61" s="231" t="s">
        <v>90</v>
      </c>
      <c r="H61" s="237" t="s">
        <v>21</v>
      </c>
      <c r="I61" s="243">
        <v>89016</v>
      </c>
      <c r="J61" s="95">
        <f t="shared" si="7"/>
        <v>1236.33</v>
      </c>
      <c r="K61" s="252">
        <v>4.8</v>
      </c>
      <c r="L61" s="238">
        <f t="shared" si="8"/>
        <v>5934</v>
      </c>
      <c r="M61" s="136"/>
      <c r="N61" s="136"/>
      <c r="O61" s="136"/>
      <c r="P61" s="96"/>
      <c r="Q61" s="238">
        <f>17697*20%/72*P61</f>
        <v>0</v>
      </c>
      <c r="R61" s="136"/>
      <c r="S61" s="136"/>
      <c r="T61" s="238"/>
      <c r="U61" s="238">
        <f t="shared" si="10"/>
        <v>593</v>
      </c>
      <c r="V61" s="238">
        <f t="shared" si="11"/>
        <v>6527</v>
      </c>
    </row>
    <row r="62" spans="1:22" s="93" customFormat="1" ht="60" customHeight="1">
      <c r="A62" s="239">
        <v>4</v>
      </c>
      <c r="B62" s="241"/>
      <c r="C62" s="242" t="s">
        <v>230</v>
      </c>
      <c r="D62" s="240" t="s">
        <v>33</v>
      </c>
      <c r="E62" s="240" t="s">
        <v>26</v>
      </c>
      <c r="F62" s="241" t="s">
        <v>43</v>
      </c>
      <c r="G62" s="231" t="s">
        <v>82</v>
      </c>
      <c r="H62" s="243" t="s">
        <v>21</v>
      </c>
      <c r="I62" s="243">
        <v>93971</v>
      </c>
      <c r="J62" s="95">
        <f t="shared" si="7"/>
        <v>1305.1500000000001</v>
      </c>
      <c r="K62" s="252">
        <v>5.5</v>
      </c>
      <c r="L62" s="238">
        <f t="shared" si="8"/>
        <v>7178</v>
      </c>
      <c r="M62" s="136"/>
      <c r="N62" s="136"/>
      <c r="O62" s="136"/>
      <c r="P62" s="96"/>
      <c r="Q62" s="238">
        <f>17697*20%/72*P62</f>
        <v>0</v>
      </c>
      <c r="R62" s="136"/>
      <c r="S62" s="136"/>
      <c r="T62" s="238"/>
      <c r="U62" s="238">
        <f t="shared" si="10"/>
        <v>718</v>
      </c>
      <c r="V62" s="238">
        <f t="shared" si="11"/>
        <v>7896</v>
      </c>
    </row>
    <row r="63" spans="1:22" s="93" customFormat="1" ht="58.5" customHeight="1">
      <c r="A63" s="136">
        <v>5</v>
      </c>
      <c r="B63" s="241"/>
      <c r="C63" s="241" t="s">
        <v>231</v>
      </c>
      <c r="D63" s="240" t="s">
        <v>33</v>
      </c>
      <c r="E63" s="240" t="s">
        <v>22</v>
      </c>
      <c r="F63" s="240" t="s">
        <v>23</v>
      </c>
      <c r="G63" s="231" t="s">
        <v>73</v>
      </c>
      <c r="H63" s="243" t="s">
        <v>21</v>
      </c>
      <c r="I63" s="243">
        <v>92201</v>
      </c>
      <c r="J63" s="95">
        <f t="shared" si="7"/>
        <v>1280.57</v>
      </c>
      <c r="K63" s="252">
        <v>2.35</v>
      </c>
      <c r="L63" s="238">
        <f t="shared" si="8"/>
        <v>3009</v>
      </c>
      <c r="M63" s="136"/>
      <c r="N63" s="136"/>
      <c r="O63" s="136"/>
      <c r="P63" s="136"/>
      <c r="Q63" s="238">
        <f t="shared" ref="Q63:Q70" si="12">17697*20%/72*P63</f>
        <v>0</v>
      </c>
      <c r="R63" s="136"/>
      <c r="S63" s="136"/>
      <c r="T63" s="238"/>
      <c r="U63" s="238">
        <f t="shared" si="10"/>
        <v>301</v>
      </c>
      <c r="V63" s="238">
        <f t="shared" si="11"/>
        <v>3310</v>
      </c>
    </row>
    <row r="64" spans="1:22" s="93" customFormat="1" ht="48" customHeight="1">
      <c r="A64" s="239">
        <v>6</v>
      </c>
      <c r="B64" s="249"/>
      <c r="C64" s="253" t="s">
        <v>232</v>
      </c>
      <c r="D64" s="250" t="s">
        <v>33</v>
      </c>
      <c r="E64" s="248"/>
      <c r="F64" s="248"/>
      <c r="G64" s="233" t="s">
        <v>32</v>
      </c>
      <c r="H64" s="243" t="s">
        <v>30</v>
      </c>
      <c r="I64" s="243">
        <v>85653</v>
      </c>
      <c r="J64" s="95">
        <f t="shared" si="7"/>
        <v>1189.6300000000001</v>
      </c>
      <c r="K64" s="252">
        <v>3.5</v>
      </c>
      <c r="L64" s="238">
        <f t="shared" si="8"/>
        <v>4164</v>
      </c>
      <c r="M64" s="136"/>
      <c r="N64" s="136"/>
      <c r="O64" s="136"/>
      <c r="P64" s="136"/>
      <c r="Q64" s="238">
        <f t="shared" si="12"/>
        <v>0</v>
      </c>
      <c r="R64" s="136"/>
      <c r="S64" s="136"/>
      <c r="T64" s="238"/>
      <c r="U64" s="238">
        <f t="shared" si="10"/>
        <v>416</v>
      </c>
      <c r="V64" s="238">
        <f t="shared" si="11"/>
        <v>4580</v>
      </c>
    </row>
    <row r="65" spans="1:22" s="93" customFormat="1" ht="46.5" customHeight="1">
      <c r="A65" s="136">
        <v>7</v>
      </c>
      <c r="B65" s="249"/>
      <c r="C65" s="253" t="s">
        <v>233</v>
      </c>
      <c r="D65" s="250" t="s">
        <v>33</v>
      </c>
      <c r="E65" s="248"/>
      <c r="F65" s="248"/>
      <c r="G65" s="233" t="s">
        <v>32</v>
      </c>
      <c r="H65" s="243" t="s">
        <v>30</v>
      </c>
      <c r="I65" s="243">
        <v>85653</v>
      </c>
      <c r="J65" s="95">
        <f t="shared" si="7"/>
        <v>1189.6300000000001</v>
      </c>
      <c r="K65" s="252">
        <v>6.1</v>
      </c>
      <c r="L65" s="238">
        <f t="shared" si="8"/>
        <v>7257</v>
      </c>
      <c r="M65" s="136"/>
      <c r="N65" s="136"/>
      <c r="O65" s="136"/>
      <c r="P65" s="96"/>
      <c r="Q65" s="238">
        <f t="shared" si="12"/>
        <v>0</v>
      </c>
      <c r="R65" s="136"/>
      <c r="S65" s="136"/>
      <c r="T65" s="238"/>
      <c r="U65" s="238">
        <f t="shared" si="10"/>
        <v>726</v>
      </c>
      <c r="V65" s="238">
        <f t="shared" si="11"/>
        <v>7983</v>
      </c>
    </row>
    <row r="66" spans="1:22" s="93" customFormat="1" ht="45">
      <c r="A66" s="239">
        <v>8</v>
      </c>
      <c r="B66" s="249"/>
      <c r="C66" s="253" t="s">
        <v>234</v>
      </c>
      <c r="D66" s="250" t="s">
        <v>33</v>
      </c>
      <c r="E66" s="248"/>
      <c r="F66" s="248"/>
      <c r="G66" s="233" t="s">
        <v>32</v>
      </c>
      <c r="H66" s="243" t="s">
        <v>30</v>
      </c>
      <c r="I66" s="243">
        <v>85653</v>
      </c>
      <c r="J66" s="95">
        <f t="shared" si="7"/>
        <v>1189.6300000000001</v>
      </c>
      <c r="K66" s="252">
        <v>1</v>
      </c>
      <c r="L66" s="238">
        <f t="shared" si="8"/>
        <v>1190</v>
      </c>
      <c r="M66" s="136"/>
      <c r="N66" s="136"/>
      <c r="O66" s="136"/>
      <c r="P66" s="136"/>
      <c r="Q66" s="238">
        <f t="shared" si="12"/>
        <v>0</v>
      </c>
      <c r="R66" s="136"/>
      <c r="S66" s="136"/>
      <c r="T66" s="238"/>
      <c r="U66" s="238">
        <f t="shared" si="10"/>
        <v>119</v>
      </c>
      <c r="V66" s="238">
        <f t="shared" si="11"/>
        <v>1309</v>
      </c>
    </row>
    <row r="67" spans="1:22" s="93" customFormat="1" ht="49.5" customHeight="1">
      <c r="A67" s="136">
        <v>9</v>
      </c>
      <c r="B67" s="249"/>
      <c r="C67" s="253" t="s">
        <v>235</v>
      </c>
      <c r="D67" s="250" t="s">
        <v>33</v>
      </c>
      <c r="E67" s="248"/>
      <c r="F67" s="248"/>
      <c r="G67" s="233" t="s">
        <v>32</v>
      </c>
      <c r="H67" s="243" t="s">
        <v>30</v>
      </c>
      <c r="I67" s="243">
        <v>85653</v>
      </c>
      <c r="J67" s="95">
        <f t="shared" si="7"/>
        <v>1189.6300000000001</v>
      </c>
      <c r="K67" s="252">
        <v>4.5</v>
      </c>
      <c r="L67" s="238">
        <f t="shared" si="8"/>
        <v>5353</v>
      </c>
      <c r="M67" s="136"/>
      <c r="N67" s="136"/>
      <c r="O67" s="136"/>
      <c r="P67" s="136"/>
      <c r="Q67" s="238">
        <f t="shared" si="12"/>
        <v>0</v>
      </c>
      <c r="R67" s="136"/>
      <c r="S67" s="136"/>
      <c r="T67" s="238"/>
      <c r="U67" s="238">
        <f t="shared" si="10"/>
        <v>535</v>
      </c>
      <c r="V67" s="238">
        <f t="shared" si="11"/>
        <v>5888</v>
      </c>
    </row>
    <row r="68" spans="1:22" s="93" customFormat="1" ht="45">
      <c r="A68" s="239">
        <v>10</v>
      </c>
      <c r="B68" s="249"/>
      <c r="C68" s="253" t="s">
        <v>236</v>
      </c>
      <c r="D68" s="250" t="s">
        <v>33</v>
      </c>
      <c r="E68" s="248"/>
      <c r="F68" s="248"/>
      <c r="G68" s="233" t="s">
        <v>32</v>
      </c>
      <c r="H68" s="243" t="s">
        <v>30</v>
      </c>
      <c r="I68" s="243">
        <v>85653</v>
      </c>
      <c r="J68" s="95">
        <f>I68/72</f>
        <v>1189.6300000000001</v>
      </c>
      <c r="K68" s="252">
        <v>1.2</v>
      </c>
      <c r="L68" s="238">
        <f>J68*K68</f>
        <v>1428</v>
      </c>
      <c r="M68" s="136"/>
      <c r="N68" s="136"/>
      <c r="O68" s="136"/>
      <c r="P68" s="96"/>
      <c r="Q68" s="238">
        <f>17697*20%/72*P68</f>
        <v>0</v>
      </c>
      <c r="R68" s="136"/>
      <c r="S68" s="136"/>
      <c r="T68" s="238"/>
      <c r="U68" s="238">
        <f t="shared" si="10"/>
        <v>143</v>
      </c>
      <c r="V68" s="238">
        <f t="shared" si="11"/>
        <v>1571</v>
      </c>
    </row>
    <row r="69" spans="1:22" s="93" customFormat="1" ht="60" customHeight="1">
      <c r="A69" s="136">
        <v>11</v>
      </c>
      <c r="B69" s="249"/>
      <c r="C69" s="253" t="s">
        <v>237</v>
      </c>
      <c r="D69" s="250" t="s">
        <v>33</v>
      </c>
      <c r="E69" s="248"/>
      <c r="F69" s="248"/>
      <c r="G69" s="233" t="s">
        <v>32</v>
      </c>
      <c r="H69" s="243" t="s">
        <v>30</v>
      </c>
      <c r="I69" s="243">
        <v>85653</v>
      </c>
      <c r="J69" s="265">
        <f>I69/72</f>
        <v>1189.6300000000001</v>
      </c>
      <c r="K69" s="252">
        <v>1</v>
      </c>
      <c r="L69" s="238">
        <f>J69*K69</f>
        <v>1190</v>
      </c>
      <c r="M69" s="136"/>
      <c r="N69" s="136"/>
      <c r="O69" s="136"/>
      <c r="P69" s="136"/>
      <c r="Q69" s="238">
        <f>17697*20%/72*P69</f>
        <v>0</v>
      </c>
      <c r="R69" s="136"/>
      <c r="S69" s="136"/>
      <c r="T69" s="238"/>
      <c r="U69" s="238">
        <f t="shared" si="10"/>
        <v>119</v>
      </c>
      <c r="V69" s="238">
        <f t="shared" si="11"/>
        <v>1309</v>
      </c>
    </row>
    <row r="70" spans="1:22" s="93" customFormat="1" ht="48" customHeight="1">
      <c r="A70" s="239">
        <v>12</v>
      </c>
      <c r="B70" s="240"/>
      <c r="C70" s="266" t="s">
        <v>238</v>
      </c>
      <c r="D70" s="136" t="s">
        <v>33</v>
      </c>
      <c r="E70" s="248"/>
      <c r="F70" s="247"/>
      <c r="G70" s="233" t="s">
        <v>32</v>
      </c>
      <c r="H70" s="243" t="s">
        <v>166</v>
      </c>
      <c r="I70" s="243">
        <v>85653</v>
      </c>
      <c r="J70" s="95">
        <f t="shared" ref="J70" si="13">I70/72</f>
        <v>1189.6300000000001</v>
      </c>
      <c r="K70" s="252">
        <f>0.475+5.2+1.9</f>
        <v>7.5750000000000002</v>
      </c>
      <c r="L70" s="238">
        <f t="shared" ref="L70" si="14">J70*K70</f>
        <v>9011</v>
      </c>
      <c r="M70" s="136"/>
      <c r="N70" s="136"/>
      <c r="O70" s="136"/>
      <c r="P70" s="136"/>
      <c r="Q70" s="238">
        <f t="shared" si="12"/>
        <v>0</v>
      </c>
      <c r="R70" s="136"/>
      <c r="S70" s="136"/>
      <c r="T70" s="238"/>
      <c r="U70" s="238">
        <f t="shared" si="10"/>
        <v>901</v>
      </c>
      <c r="V70" s="238">
        <f t="shared" si="11"/>
        <v>9912</v>
      </c>
    </row>
    <row r="71" spans="1:22" s="93" customFormat="1" ht="15">
      <c r="A71" s="135"/>
      <c r="B71" s="135" t="s">
        <v>8</v>
      </c>
      <c r="C71" s="136"/>
      <c r="D71" s="136"/>
      <c r="E71" s="136"/>
      <c r="F71" s="136"/>
      <c r="G71" s="135"/>
      <c r="H71" s="136"/>
      <c r="I71" s="136"/>
      <c r="J71" s="95"/>
      <c r="K71" s="252">
        <f>SUM(K59:K70)</f>
        <v>43.8</v>
      </c>
      <c r="L71" s="96">
        <f>SUM(L59:L70)</f>
        <v>53391</v>
      </c>
      <c r="M71" s="96">
        <f>SUM(M59:M70)</f>
        <v>0</v>
      </c>
      <c r="N71" s="96">
        <f>SUM(N59:N70)</f>
        <v>0</v>
      </c>
      <c r="O71" s="96"/>
      <c r="P71" s="96">
        <f t="shared" ref="P71:V71" si="15">SUM(P59:P70)</f>
        <v>0</v>
      </c>
      <c r="Q71" s="96">
        <f t="shared" si="15"/>
        <v>0</v>
      </c>
      <c r="R71" s="96">
        <f t="shared" si="15"/>
        <v>0</v>
      </c>
      <c r="S71" s="96">
        <f t="shared" si="15"/>
        <v>0</v>
      </c>
      <c r="T71" s="96">
        <f t="shared" si="15"/>
        <v>0</v>
      </c>
      <c r="U71" s="96">
        <f t="shared" si="15"/>
        <v>5339</v>
      </c>
      <c r="V71" s="96">
        <f t="shared" si="15"/>
        <v>58730</v>
      </c>
    </row>
    <row r="72" spans="1:22" s="93" customFormat="1" ht="15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8" t="s">
        <v>123</v>
      </c>
      <c r="P72" s="98"/>
      <c r="Q72" s="98"/>
      <c r="R72" s="98"/>
      <c r="S72" s="99"/>
      <c r="T72" s="99"/>
      <c r="U72" s="137"/>
      <c r="V72" s="137"/>
    </row>
    <row r="73" spans="1:22" s="93" customFormat="1" ht="15"/>
    <row r="74" spans="1:22" s="93" customFormat="1" ht="15"/>
    <row r="75" spans="1:22" s="93" customFormat="1" ht="15.75">
      <c r="A75" s="100" t="s">
        <v>0</v>
      </c>
      <c r="B75" s="100"/>
      <c r="C75" s="100"/>
      <c r="D75" s="100"/>
      <c r="E75" s="101"/>
      <c r="F75" s="101"/>
      <c r="G75" s="101"/>
      <c r="H75" s="101"/>
      <c r="I75" s="101"/>
      <c r="J75" s="101"/>
      <c r="K75" s="101"/>
      <c r="L75" s="101"/>
      <c r="M75" s="101"/>
      <c r="N75" s="92" t="s">
        <v>1</v>
      </c>
      <c r="O75" s="92"/>
      <c r="P75" s="92"/>
      <c r="Q75" s="92"/>
      <c r="R75" s="92"/>
      <c r="S75" s="92"/>
      <c r="T75" s="92"/>
    </row>
    <row r="76" spans="1:22" s="93" customFormat="1" ht="15.75">
      <c r="A76" s="100" t="s">
        <v>2</v>
      </c>
      <c r="B76" s="100"/>
      <c r="C76" s="100"/>
      <c r="D76" s="100"/>
      <c r="E76" s="101"/>
      <c r="F76" s="101"/>
      <c r="G76" s="101"/>
      <c r="H76" s="101"/>
      <c r="I76" s="101"/>
      <c r="J76" s="101"/>
      <c r="K76" s="101"/>
      <c r="L76" s="101"/>
      <c r="M76" s="101"/>
      <c r="N76" s="92" t="s">
        <v>3</v>
      </c>
      <c r="O76" s="92"/>
      <c r="P76" s="92"/>
      <c r="Q76" s="92"/>
      <c r="R76" s="92"/>
      <c r="S76" s="92"/>
      <c r="T76" s="92"/>
    </row>
    <row r="77" spans="1:22" s="93" customFormat="1" ht="15.75">
      <c r="A77" s="100"/>
      <c r="B77" s="100"/>
      <c r="C77" s="100"/>
      <c r="D77" s="100"/>
      <c r="E77" s="101"/>
      <c r="F77" s="101"/>
      <c r="G77" s="101"/>
      <c r="H77" s="101"/>
      <c r="I77" s="101"/>
      <c r="J77" s="101"/>
      <c r="K77" s="101"/>
      <c r="L77" s="101"/>
      <c r="M77" s="101"/>
      <c r="N77" s="91" t="s">
        <v>4</v>
      </c>
      <c r="O77" s="91"/>
      <c r="P77" s="91"/>
      <c r="Q77" s="91"/>
      <c r="R77" s="91"/>
      <c r="S77" s="91"/>
      <c r="T77" s="91"/>
    </row>
    <row r="78" spans="1:22" s="93" customFormat="1" ht="15.75">
      <c r="A78" s="100" t="s">
        <v>5</v>
      </c>
      <c r="B78" s="100"/>
      <c r="C78" s="100" t="s">
        <v>6</v>
      </c>
      <c r="D78" s="100"/>
      <c r="E78" s="327" t="s">
        <v>96</v>
      </c>
      <c r="F78" s="327"/>
      <c r="G78" s="327"/>
      <c r="H78" s="327"/>
      <c r="I78" s="327"/>
      <c r="J78" s="327"/>
      <c r="K78" s="327"/>
      <c r="L78" s="327"/>
      <c r="N78" s="92" t="s">
        <v>72</v>
      </c>
      <c r="O78" s="92"/>
      <c r="P78" s="92"/>
      <c r="Q78" s="92"/>
      <c r="R78" s="92"/>
      <c r="S78" s="92"/>
      <c r="T78" s="92"/>
    </row>
    <row r="79" spans="1:22" s="113" customFormat="1" ht="15.75">
      <c r="A79" s="100"/>
      <c r="B79" s="100"/>
      <c r="C79" s="100"/>
      <c r="D79" s="100"/>
      <c r="E79" s="328" t="s">
        <v>97</v>
      </c>
      <c r="F79" s="328"/>
      <c r="G79" s="328"/>
      <c r="H79" s="328"/>
      <c r="I79" s="328"/>
      <c r="J79" s="328"/>
      <c r="K79" s="328"/>
      <c r="L79" s="328"/>
      <c r="M79" s="328"/>
      <c r="N79" s="101"/>
      <c r="O79" s="101"/>
      <c r="P79" s="101"/>
      <c r="Q79" s="101"/>
      <c r="R79" s="101"/>
      <c r="S79" s="101"/>
      <c r="T79" s="101"/>
      <c r="U79" s="101"/>
      <c r="V79" s="93"/>
    </row>
    <row r="80" spans="1:22" s="113" customFormat="1" ht="15">
      <c r="A80" s="101"/>
      <c r="B80" s="101"/>
      <c r="C80" s="101"/>
      <c r="D80" s="101"/>
      <c r="E80" s="329" t="s">
        <v>125</v>
      </c>
      <c r="F80" s="329"/>
      <c r="G80" s="329"/>
      <c r="H80" s="329"/>
      <c r="I80" s="329"/>
      <c r="J80" s="329"/>
      <c r="K80" s="329"/>
      <c r="L80" s="329"/>
      <c r="M80" s="329"/>
      <c r="N80" s="101"/>
      <c r="O80" s="101"/>
      <c r="P80" s="101"/>
      <c r="Q80" s="101"/>
      <c r="R80" s="101"/>
      <c r="S80" s="101"/>
      <c r="T80" s="101"/>
      <c r="U80" s="101"/>
      <c r="V80" s="93"/>
    </row>
    <row r="81" spans="1:22" s="113" customFormat="1" ht="15">
      <c r="A81" s="101"/>
      <c r="B81" s="101"/>
      <c r="C81" s="101"/>
      <c r="D81" s="101"/>
      <c r="E81" s="329" t="s">
        <v>7</v>
      </c>
      <c r="F81" s="329"/>
      <c r="G81" s="329"/>
      <c r="H81" s="329"/>
      <c r="I81" s="329"/>
      <c r="J81" s="329"/>
      <c r="K81" s="329"/>
      <c r="L81" s="329"/>
      <c r="M81" s="329"/>
      <c r="N81" s="101"/>
      <c r="O81" s="101"/>
      <c r="P81" s="101"/>
      <c r="Q81" s="101"/>
      <c r="R81" s="101"/>
      <c r="S81" s="101"/>
      <c r="T81" s="101"/>
      <c r="U81" s="101"/>
      <c r="V81" s="93"/>
    </row>
    <row r="82" spans="1:22" s="113" customFormat="1" ht="15">
      <c r="A82" s="101"/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 t="s">
        <v>98</v>
      </c>
      <c r="R82" s="101"/>
      <c r="S82" s="101"/>
      <c r="T82" s="101"/>
      <c r="U82" s="101"/>
      <c r="V82" s="93"/>
    </row>
    <row r="83" spans="1:22" s="113" customFormat="1" ht="15">
      <c r="A83" s="101"/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 t="s">
        <v>139</v>
      </c>
      <c r="R83" s="101"/>
      <c r="S83" s="101"/>
      <c r="T83" s="101"/>
      <c r="U83" s="101"/>
      <c r="V83" s="93"/>
    </row>
    <row r="84" spans="1:22" s="93" customFormat="1" ht="15">
      <c r="Q84" s="93" t="s">
        <v>99</v>
      </c>
      <c r="T84" s="93" t="s">
        <v>172</v>
      </c>
    </row>
    <row r="85" spans="1:22" s="93" customFormat="1" ht="15">
      <c r="Q85" s="93" t="s">
        <v>101</v>
      </c>
      <c r="T85" s="93">
        <v>4</v>
      </c>
    </row>
    <row r="86" spans="1:22" s="93" customFormat="1" ht="15">
      <c r="Q86" s="93" t="s">
        <v>102</v>
      </c>
      <c r="T86" s="93">
        <v>18</v>
      </c>
      <c r="U86" s="93" t="s">
        <v>103</v>
      </c>
    </row>
    <row r="87" spans="1:22" s="93" customFormat="1" ht="15">
      <c r="Q87" s="93" t="s">
        <v>104</v>
      </c>
      <c r="T87" s="93">
        <v>0</v>
      </c>
      <c r="U87" s="93">
        <f>T87*100/T86</f>
        <v>0</v>
      </c>
      <c r="V87" s="93" t="s">
        <v>17</v>
      </c>
    </row>
    <row r="88" spans="1:22" s="93" customFormat="1" ht="15">
      <c r="Q88" s="93" t="s">
        <v>105</v>
      </c>
      <c r="T88" s="93">
        <v>18</v>
      </c>
      <c r="U88" s="93">
        <f>T88*100/T86</f>
        <v>100</v>
      </c>
      <c r="V88" s="93" t="s">
        <v>17</v>
      </c>
    </row>
    <row r="89" spans="1:22" s="93" customFormat="1" ht="15">
      <c r="Q89" s="93" t="s">
        <v>106</v>
      </c>
      <c r="T89" s="301">
        <f>K112</f>
        <v>98.45</v>
      </c>
    </row>
    <row r="90" spans="1:22" s="93" customFormat="1" ht="15"/>
    <row r="91" spans="1:22" s="93" customFormat="1" ht="15">
      <c r="B91" s="35" t="s">
        <v>239</v>
      </c>
      <c r="C91" s="93" t="s">
        <v>171</v>
      </c>
    </row>
    <row r="92" spans="1:22" s="93" customFormat="1" ht="15">
      <c r="A92" s="333" t="s">
        <v>108</v>
      </c>
      <c r="B92" s="333" t="s">
        <v>109</v>
      </c>
      <c r="C92" s="333" t="s">
        <v>110</v>
      </c>
      <c r="D92" s="333" t="s">
        <v>111</v>
      </c>
      <c r="E92" s="333" t="s">
        <v>10</v>
      </c>
      <c r="F92" s="333" t="s">
        <v>112</v>
      </c>
      <c r="G92" s="333" t="s">
        <v>113</v>
      </c>
      <c r="H92" s="333" t="s">
        <v>114</v>
      </c>
      <c r="I92" s="333" t="s">
        <v>115</v>
      </c>
      <c r="J92" s="333" t="s">
        <v>11</v>
      </c>
      <c r="K92" s="333" t="s">
        <v>116</v>
      </c>
      <c r="L92" s="333" t="s">
        <v>12</v>
      </c>
      <c r="M92" s="353" t="s">
        <v>117</v>
      </c>
      <c r="N92" s="353"/>
      <c r="O92" s="353"/>
      <c r="P92" s="353"/>
      <c r="Q92" s="353"/>
      <c r="R92" s="353"/>
      <c r="S92" s="353"/>
      <c r="T92" s="353"/>
      <c r="U92" s="333" t="s">
        <v>118</v>
      </c>
      <c r="V92" s="333" t="s">
        <v>119</v>
      </c>
    </row>
    <row r="93" spans="1:22" s="93" customFormat="1" ht="15">
      <c r="A93" s="334"/>
      <c r="B93" s="334"/>
      <c r="C93" s="334"/>
      <c r="D93" s="334"/>
      <c r="E93" s="334"/>
      <c r="F93" s="334"/>
      <c r="G93" s="334"/>
      <c r="H93" s="334"/>
      <c r="I93" s="334"/>
      <c r="J93" s="334"/>
      <c r="K93" s="334"/>
      <c r="L93" s="334"/>
      <c r="M93" s="333" t="s">
        <v>120</v>
      </c>
      <c r="N93" s="333" t="s">
        <v>15</v>
      </c>
      <c r="O93" s="353" t="s">
        <v>16</v>
      </c>
      <c r="P93" s="353"/>
      <c r="Q93" s="353"/>
      <c r="R93" s="333"/>
      <c r="S93" s="333"/>
      <c r="T93" s="333"/>
      <c r="U93" s="334"/>
      <c r="V93" s="334"/>
    </row>
    <row r="94" spans="1:22" s="93" customFormat="1" ht="109.5" customHeight="1">
      <c r="A94" s="335"/>
      <c r="B94" s="335"/>
      <c r="C94" s="335"/>
      <c r="D94" s="335"/>
      <c r="E94" s="335"/>
      <c r="F94" s="335"/>
      <c r="G94" s="335"/>
      <c r="H94" s="335"/>
      <c r="I94" s="335"/>
      <c r="J94" s="335"/>
      <c r="K94" s="335"/>
      <c r="L94" s="335"/>
      <c r="M94" s="335"/>
      <c r="N94" s="335"/>
      <c r="O94" s="234" t="s">
        <v>17</v>
      </c>
      <c r="P94" s="234" t="s">
        <v>18</v>
      </c>
      <c r="Q94" s="234" t="s">
        <v>19</v>
      </c>
      <c r="R94" s="335"/>
      <c r="S94" s="335"/>
      <c r="T94" s="335"/>
      <c r="U94" s="335"/>
      <c r="V94" s="335"/>
    </row>
    <row r="95" spans="1:22" s="93" customFormat="1" ht="58.5" customHeight="1">
      <c r="A95" s="136">
        <v>1</v>
      </c>
      <c r="B95" s="236"/>
      <c r="C95" s="236" t="s">
        <v>240</v>
      </c>
      <c r="D95" s="240" t="s">
        <v>33</v>
      </c>
      <c r="E95" s="240" t="s">
        <v>37</v>
      </c>
      <c r="F95" s="230" t="s">
        <v>38</v>
      </c>
      <c r="G95" s="236" t="s">
        <v>80</v>
      </c>
      <c r="H95" s="237" t="s">
        <v>21</v>
      </c>
      <c r="I95" s="237">
        <v>93971</v>
      </c>
      <c r="J95" s="95">
        <f>I95/72</f>
        <v>1305.1500000000001</v>
      </c>
      <c r="K95" s="96">
        <f>1+1+1</f>
        <v>3</v>
      </c>
      <c r="L95" s="238">
        <f>J95*K95</f>
        <v>3915</v>
      </c>
      <c r="M95" s="136"/>
      <c r="N95" s="136"/>
      <c r="O95" s="136"/>
      <c r="P95" s="96"/>
      <c r="Q95" s="238">
        <f>17697*25%/72*P95</f>
        <v>0</v>
      </c>
      <c r="R95" s="238"/>
      <c r="S95" s="238"/>
      <c r="T95" s="238"/>
      <c r="U95" s="238">
        <f>L95*10%</f>
        <v>392</v>
      </c>
      <c r="V95" s="238">
        <f>M95+N95+Q95+R95+T95+U95+S95+L95</f>
        <v>4307</v>
      </c>
    </row>
    <row r="96" spans="1:22" s="93" customFormat="1" ht="98.25" customHeight="1">
      <c r="A96" s="239">
        <v>2</v>
      </c>
      <c r="B96" s="241"/>
      <c r="C96" s="242" t="s">
        <v>161</v>
      </c>
      <c r="D96" s="240" t="s">
        <v>33</v>
      </c>
      <c r="E96" s="241" t="s">
        <v>54</v>
      </c>
      <c r="F96" s="230" t="s">
        <v>55</v>
      </c>
      <c r="G96" s="256" t="s">
        <v>74</v>
      </c>
      <c r="H96" s="243" t="s">
        <v>21</v>
      </c>
      <c r="I96" s="243">
        <v>90609</v>
      </c>
      <c r="J96" s="95">
        <f t="shared" ref="J96:J111" si="16">I96/72</f>
        <v>1258.46</v>
      </c>
      <c r="K96" s="96">
        <v>1</v>
      </c>
      <c r="L96" s="238">
        <f t="shared" ref="L96:L111" si="17">J96*K96</f>
        <v>1258</v>
      </c>
      <c r="M96" s="136"/>
      <c r="N96" s="136"/>
      <c r="O96" s="136"/>
      <c r="P96" s="96"/>
      <c r="Q96" s="238">
        <f t="shared" ref="Q96" si="18">17697*25%/72*P96</f>
        <v>0</v>
      </c>
      <c r="R96" s="136"/>
      <c r="S96" s="136"/>
      <c r="T96" s="238"/>
      <c r="U96" s="238">
        <f t="shared" ref="U96:U109" si="19">L96*10%</f>
        <v>126</v>
      </c>
      <c r="V96" s="238">
        <f t="shared" ref="V96:V109" si="20">M96+N96+Q96+R96+T96+U96+S96+L96</f>
        <v>1384</v>
      </c>
    </row>
    <row r="97" spans="1:22" s="285" customFormat="1" ht="95.25" customHeight="1">
      <c r="A97" s="136">
        <v>3</v>
      </c>
      <c r="B97" s="244"/>
      <c r="C97" s="242" t="s">
        <v>62</v>
      </c>
      <c r="D97" s="240" t="s">
        <v>33</v>
      </c>
      <c r="E97" s="241" t="s">
        <v>63</v>
      </c>
      <c r="F97" s="230" t="s">
        <v>64</v>
      </c>
      <c r="G97" s="241" t="s">
        <v>29</v>
      </c>
      <c r="H97" s="243" t="s">
        <v>30</v>
      </c>
      <c r="I97" s="237">
        <v>93971</v>
      </c>
      <c r="J97" s="95">
        <f t="shared" si="16"/>
        <v>1305.1500000000001</v>
      </c>
      <c r="K97" s="96">
        <v>1</v>
      </c>
      <c r="L97" s="238">
        <f t="shared" si="17"/>
        <v>1305</v>
      </c>
      <c r="M97" s="136"/>
      <c r="N97" s="136"/>
      <c r="O97" s="136"/>
      <c r="P97" s="95"/>
      <c r="Q97" s="238">
        <f>17697*25%/72*P97</f>
        <v>0</v>
      </c>
      <c r="R97" s="136"/>
      <c r="S97" s="136"/>
      <c r="T97" s="238"/>
      <c r="U97" s="238">
        <f t="shared" si="19"/>
        <v>131</v>
      </c>
      <c r="V97" s="238">
        <f t="shared" si="20"/>
        <v>1436</v>
      </c>
    </row>
    <row r="98" spans="1:22" s="93" customFormat="1" ht="51.75" customHeight="1">
      <c r="A98" s="239">
        <v>4</v>
      </c>
      <c r="B98" s="241"/>
      <c r="C98" s="241" t="s">
        <v>241</v>
      </c>
      <c r="D98" s="240" t="s">
        <v>33</v>
      </c>
      <c r="E98" s="240" t="s">
        <v>65</v>
      </c>
      <c r="F98" s="231" t="s">
        <v>66</v>
      </c>
      <c r="G98" s="241" t="s">
        <v>81</v>
      </c>
      <c r="H98" s="243" t="s">
        <v>21</v>
      </c>
      <c r="I98" s="243">
        <v>87246</v>
      </c>
      <c r="J98" s="95">
        <f t="shared" si="16"/>
        <v>1211.75</v>
      </c>
      <c r="K98" s="96">
        <v>7.2</v>
      </c>
      <c r="L98" s="238">
        <f t="shared" si="17"/>
        <v>8725</v>
      </c>
      <c r="M98" s="136"/>
      <c r="N98" s="136"/>
      <c r="O98" s="136"/>
      <c r="P98" s="95"/>
      <c r="Q98" s="238">
        <f>17697*25%/72*P98</f>
        <v>0</v>
      </c>
      <c r="R98" s="136"/>
      <c r="S98" s="136"/>
      <c r="T98" s="238"/>
      <c r="U98" s="238">
        <f t="shared" si="19"/>
        <v>873</v>
      </c>
      <c r="V98" s="238">
        <f t="shared" si="20"/>
        <v>9598</v>
      </c>
    </row>
    <row r="99" spans="1:22" s="286" customFormat="1" ht="72.75" customHeight="1">
      <c r="A99" s="136">
        <v>5</v>
      </c>
      <c r="B99" s="241"/>
      <c r="C99" s="242" t="s">
        <v>49</v>
      </c>
      <c r="D99" s="240" t="s">
        <v>33</v>
      </c>
      <c r="E99" s="241" t="s">
        <v>323</v>
      </c>
      <c r="F99" s="231" t="s">
        <v>51</v>
      </c>
      <c r="G99" s="241" t="s">
        <v>86</v>
      </c>
      <c r="H99" s="237" t="s">
        <v>21</v>
      </c>
      <c r="I99" s="243">
        <v>92201</v>
      </c>
      <c r="J99" s="95">
        <f t="shared" si="16"/>
        <v>1280.57</v>
      </c>
      <c r="K99" s="136">
        <v>5.8</v>
      </c>
      <c r="L99" s="238">
        <f t="shared" si="17"/>
        <v>7427</v>
      </c>
      <c r="M99" s="136"/>
      <c r="N99" s="136"/>
      <c r="O99" s="136"/>
      <c r="P99" s="96"/>
      <c r="Q99" s="238">
        <f>17697*20%/72*P99</f>
        <v>0</v>
      </c>
      <c r="R99" s="136"/>
      <c r="S99" s="136"/>
      <c r="T99" s="238"/>
      <c r="U99" s="238">
        <f t="shared" si="19"/>
        <v>743</v>
      </c>
      <c r="V99" s="238">
        <f t="shared" si="20"/>
        <v>8170</v>
      </c>
    </row>
    <row r="100" spans="1:22" s="93" customFormat="1" ht="101.25" customHeight="1">
      <c r="A100" s="239">
        <v>6</v>
      </c>
      <c r="B100" s="244"/>
      <c r="C100" s="242" t="s">
        <v>213</v>
      </c>
      <c r="D100" s="240" t="s">
        <v>33</v>
      </c>
      <c r="E100" s="241" t="s">
        <v>69</v>
      </c>
      <c r="F100" s="230" t="s">
        <v>70</v>
      </c>
      <c r="G100" s="241" t="s">
        <v>91</v>
      </c>
      <c r="H100" s="243" t="s">
        <v>30</v>
      </c>
      <c r="I100" s="237">
        <v>90609</v>
      </c>
      <c r="J100" s="95">
        <f t="shared" si="16"/>
        <v>1258.46</v>
      </c>
      <c r="K100" s="96">
        <v>1</v>
      </c>
      <c r="L100" s="238">
        <f t="shared" si="17"/>
        <v>1258</v>
      </c>
      <c r="M100" s="136"/>
      <c r="N100" s="136"/>
      <c r="O100" s="136"/>
      <c r="P100" s="136"/>
      <c r="Q100" s="238">
        <f t="shared" ref="Q100:Q111" si="21">17697*20%/72*P100</f>
        <v>0</v>
      </c>
      <c r="R100" s="136"/>
      <c r="S100" s="136"/>
      <c r="T100" s="238"/>
      <c r="U100" s="238">
        <f t="shared" si="19"/>
        <v>126</v>
      </c>
      <c r="V100" s="238">
        <f t="shared" si="20"/>
        <v>1384</v>
      </c>
    </row>
    <row r="101" spans="1:22" s="93" customFormat="1" ht="54.75" customHeight="1">
      <c r="A101" s="136">
        <v>7</v>
      </c>
      <c r="B101" s="240"/>
      <c r="C101" s="242" t="s">
        <v>165</v>
      </c>
      <c r="D101" s="240" t="s">
        <v>33</v>
      </c>
      <c r="E101" s="235" t="s">
        <v>131</v>
      </c>
      <c r="F101" s="230" t="s">
        <v>132</v>
      </c>
      <c r="G101" s="247" t="s">
        <v>93</v>
      </c>
      <c r="H101" s="237" t="s">
        <v>30</v>
      </c>
      <c r="I101" s="247">
        <v>90609</v>
      </c>
      <c r="J101" s="95">
        <f t="shared" si="16"/>
        <v>1258.46</v>
      </c>
      <c r="K101" s="96">
        <v>1</v>
      </c>
      <c r="L101" s="238">
        <f t="shared" si="17"/>
        <v>1258</v>
      </c>
      <c r="M101" s="136"/>
      <c r="N101" s="136"/>
      <c r="O101" s="136"/>
      <c r="P101" s="136"/>
      <c r="Q101" s="238">
        <f t="shared" si="21"/>
        <v>0</v>
      </c>
      <c r="R101" s="136"/>
      <c r="S101" s="136"/>
      <c r="T101" s="238"/>
      <c r="U101" s="238">
        <f t="shared" si="19"/>
        <v>126</v>
      </c>
      <c r="V101" s="238">
        <f t="shared" si="20"/>
        <v>1384</v>
      </c>
    </row>
    <row r="102" spans="1:22" s="93" customFormat="1" ht="53.25" customHeight="1">
      <c r="A102" s="239">
        <v>8</v>
      </c>
      <c r="B102" s="240"/>
      <c r="C102" s="240" t="s">
        <v>242</v>
      </c>
      <c r="D102" s="240" t="s">
        <v>33</v>
      </c>
      <c r="E102" s="241" t="s">
        <v>22</v>
      </c>
      <c r="F102" s="230" t="s">
        <v>28</v>
      </c>
      <c r="G102" s="241" t="s">
        <v>76</v>
      </c>
      <c r="H102" s="243" t="s">
        <v>30</v>
      </c>
      <c r="I102" s="237">
        <v>93971</v>
      </c>
      <c r="J102" s="95">
        <f t="shared" si="16"/>
        <v>1305.1500000000001</v>
      </c>
      <c r="K102" s="96">
        <v>1.6</v>
      </c>
      <c r="L102" s="238">
        <f t="shared" si="17"/>
        <v>2088</v>
      </c>
      <c r="M102" s="136"/>
      <c r="N102" s="136"/>
      <c r="O102" s="136"/>
      <c r="P102" s="136"/>
      <c r="Q102" s="238">
        <f>17697*25%/72*P102</f>
        <v>0</v>
      </c>
      <c r="R102" s="136"/>
      <c r="S102" s="136"/>
      <c r="T102" s="238"/>
      <c r="U102" s="238">
        <f t="shared" si="19"/>
        <v>209</v>
      </c>
      <c r="V102" s="238">
        <f t="shared" si="20"/>
        <v>2297</v>
      </c>
    </row>
    <row r="103" spans="1:22" s="93" customFormat="1" ht="35.25" customHeight="1">
      <c r="A103" s="136">
        <v>9</v>
      </c>
      <c r="B103" s="240"/>
      <c r="C103" s="257" t="s">
        <v>329</v>
      </c>
      <c r="D103" s="136" t="s">
        <v>33</v>
      </c>
      <c r="E103" s="240"/>
      <c r="F103" s="248"/>
      <c r="G103" s="287" t="s">
        <v>174</v>
      </c>
      <c r="H103" s="243" t="s">
        <v>30</v>
      </c>
      <c r="I103" s="243">
        <v>85653</v>
      </c>
      <c r="J103" s="95">
        <f t="shared" si="16"/>
        <v>1189.6300000000001</v>
      </c>
      <c r="K103" s="96">
        <v>8.6</v>
      </c>
      <c r="L103" s="238">
        <f t="shared" si="17"/>
        <v>10231</v>
      </c>
      <c r="M103" s="136"/>
      <c r="N103" s="136"/>
      <c r="O103" s="136"/>
      <c r="P103" s="95"/>
      <c r="Q103" s="238">
        <f>17697*25%/72*P103</f>
        <v>0</v>
      </c>
      <c r="R103" s="136"/>
      <c r="S103" s="136"/>
      <c r="T103" s="238"/>
      <c r="U103" s="238">
        <f t="shared" si="19"/>
        <v>1023</v>
      </c>
      <c r="V103" s="238">
        <f t="shared" si="20"/>
        <v>11254</v>
      </c>
    </row>
    <row r="104" spans="1:22" s="93" customFormat="1" ht="55.5" customHeight="1">
      <c r="A104" s="239">
        <v>10</v>
      </c>
      <c r="B104" s="240"/>
      <c r="C104" s="257" t="s">
        <v>243</v>
      </c>
      <c r="D104" s="136" t="s">
        <v>33</v>
      </c>
      <c r="E104" s="240"/>
      <c r="F104" s="248"/>
      <c r="G104" s="287" t="s">
        <v>174</v>
      </c>
      <c r="H104" s="243" t="s">
        <v>30</v>
      </c>
      <c r="I104" s="243">
        <v>85653</v>
      </c>
      <c r="J104" s="95">
        <f t="shared" si="16"/>
        <v>1189.6300000000001</v>
      </c>
      <c r="K104" s="136">
        <v>5.2</v>
      </c>
      <c r="L104" s="238">
        <f t="shared" si="17"/>
        <v>6186</v>
      </c>
      <c r="M104" s="136"/>
      <c r="N104" s="136"/>
      <c r="O104" s="136"/>
      <c r="P104" s="136"/>
      <c r="Q104" s="238">
        <f t="shared" si="21"/>
        <v>0</v>
      </c>
      <c r="R104" s="136"/>
      <c r="S104" s="136"/>
      <c r="T104" s="238"/>
      <c r="U104" s="238">
        <f t="shared" si="19"/>
        <v>619</v>
      </c>
      <c r="V104" s="238">
        <f t="shared" si="20"/>
        <v>6805</v>
      </c>
    </row>
    <row r="105" spans="1:22" s="93" customFormat="1" ht="59.25" customHeight="1">
      <c r="A105" s="136">
        <v>11</v>
      </c>
      <c r="B105" s="240"/>
      <c r="C105" s="257" t="s">
        <v>244</v>
      </c>
      <c r="D105" s="136" t="s">
        <v>33</v>
      </c>
      <c r="E105" s="240"/>
      <c r="F105" s="248"/>
      <c r="G105" s="287" t="s">
        <v>174</v>
      </c>
      <c r="H105" s="243" t="s">
        <v>30</v>
      </c>
      <c r="I105" s="243">
        <v>85653</v>
      </c>
      <c r="J105" s="95">
        <f t="shared" si="16"/>
        <v>1189.6300000000001</v>
      </c>
      <c r="K105" s="96">
        <v>3.8</v>
      </c>
      <c r="L105" s="238">
        <f t="shared" si="17"/>
        <v>4521</v>
      </c>
      <c r="M105" s="136"/>
      <c r="N105" s="136"/>
      <c r="O105" s="136"/>
      <c r="P105" s="136"/>
      <c r="Q105" s="238">
        <f t="shared" si="21"/>
        <v>0</v>
      </c>
      <c r="R105" s="136"/>
      <c r="S105" s="136"/>
      <c r="T105" s="238"/>
      <c r="U105" s="238">
        <f t="shared" si="19"/>
        <v>452</v>
      </c>
      <c r="V105" s="238">
        <f t="shared" si="20"/>
        <v>4973</v>
      </c>
    </row>
    <row r="106" spans="1:22" s="93" customFormat="1" ht="42" customHeight="1">
      <c r="A106" s="239">
        <v>12</v>
      </c>
      <c r="B106" s="240"/>
      <c r="C106" s="257" t="s">
        <v>324</v>
      </c>
      <c r="D106" s="136" t="s">
        <v>33</v>
      </c>
      <c r="E106" s="240"/>
      <c r="F106" s="248"/>
      <c r="G106" s="287" t="s">
        <v>174</v>
      </c>
      <c r="H106" s="243" t="s">
        <v>30</v>
      </c>
      <c r="I106" s="243">
        <v>85653</v>
      </c>
      <c r="J106" s="265">
        <f t="shared" si="16"/>
        <v>1189.6300000000001</v>
      </c>
      <c r="K106" s="96">
        <v>0.8</v>
      </c>
      <c r="L106" s="238">
        <f t="shared" si="17"/>
        <v>952</v>
      </c>
      <c r="M106" s="136"/>
      <c r="N106" s="136"/>
      <c r="O106" s="136"/>
      <c r="P106" s="136"/>
      <c r="Q106" s="238">
        <f t="shared" si="21"/>
        <v>0</v>
      </c>
      <c r="R106" s="136"/>
      <c r="S106" s="136"/>
      <c r="T106" s="238"/>
      <c r="U106" s="238">
        <f t="shared" si="19"/>
        <v>95</v>
      </c>
      <c r="V106" s="238">
        <f t="shared" si="20"/>
        <v>1047</v>
      </c>
    </row>
    <row r="107" spans="1:22" s="93" customFormat="1" ht="46.5" customHeight="1">
      <c r="A107" s="136">
        <v>13</v>
      </c>
      <c r="B107" s="240"/>
      <c r="C107" s="257" t="s">
        <v>169</v>
      </c>
      <c r="D107" s="136" t="s">
        <v>33</v>
      </c>
      <c r="E107" s="240"/>
      <c r="F107" s="248"/>
      <c r="G107" s="287" t="s">
        <v>174</v>
      </c>
      <c r="H107" s="243" t="s">
        <v>30</v>
      </c>
      <c r="I107" s="243">
        <v>85653</v>
      </c>
      <c r="J107" s="95">
        <f t="shared" si="16"/>
        <v>1189.6300000000001</v>
      </c>
      <c r="K107" s="96">
        <v>1.4</v>
      </c>
      <c r="L107" s="238">
        <f t="shared" si="17"/>
        <v>1665</v>
      </c>
      <c r="M107" s="136"/>
      <c r="N107" s="136"/>
      <c r="O107" s="136"/>
      <c r="P107" s="136"/>
      <c r="Q107" s="238">
        <f t="shared" si="21"/>
        <v>0</v>
      </c>
      <c r="R107" s="136"/>
      <c r="S107" s="136"/>
      <c r="T107" s="238"/>
      <c r="U107" s="238">
        <f t="shared" si="19"/>
        <v>167</v>
      </c>
      <c r="V107" s="238">
        <f t="shared" si="20"/>
        <v>1832</v>
      </c>
    </row>
    <row r="108" spans="1:22" s="93" customFormat="1" ht="38.25" customHeight="1">
      <c r="A108" s="239">
        <v>14</v>
      </c>
      <c r="B108" s="240"/>
      <c r="C108" s="257" t="s">
        <v>170</v>
      </c>
      <c r="D108" s="136" t="s">
        <v>33</v>
      </c>
      <c r="E108" s="240"/>
      <c r="F108" s="248"/>
      <c r="G108" s="287" t="s">
        <v>174</v>
      </c>
      <c r="H108" s="243" t="s">
        <v>30</v>
      </c>
      <c r="I108" s="243">
        <v>85653</v>
      </c>
      <c r="J108" s="95">
        <f>I108/72</f>
        <v>1189.6300000000001</v>
      </c>
      <c r="K108" s="136">
        <v>3.6</v>
      </c>
      <c r="L108" s="238">
        <f>J108*K108</f>
        <v>4283</v>
      </c>
      <c r="M108" s="136"/>
      <c r="N108" s="136"/>
      <c r="O108" s="136"/>
      <c r="P108" s="136"/>
      <c r="Q108" s="238">
        <f>17697*20%/72*P108</f>
        <v>0</v>
      </c>
      <c r="R108" s="136"/>
      <c r="S108" s="136"/>
      <c r="T108" s="238"/>
      <c r="U108" s="238">
        <f t="shared" si="19"/>
        <v>428</v>
      </c>
      <c r="V108" s="238">
        <f t="shared" si="20"/>
        <v>4711</v>
      </c>
    </row>
    <row r="109" spans="1:22" s="93" customFormat="1" ht="60">
      <c r="A109" s="136">
        <v>15</v>
      </c>
      <c r="B109" s="240"/>
      <c r="C109" s="257" t="s">
        <v>245</v>
      </c>
      <c r="D109" s="136" t="s">
        <v>33</v>
      </c>
      <c r="E109" s="248"/>
      <c r="F109" s="248"/>
      <c r="G109" s="287" t="s">
        <v>174</v>
      </c>
      <c r="H109" s="243" t="s">
        <v>30</v>
      </c>
      <c r="I109" s="243">
        <v>85653</v>
      </c>
      <c r="J109" s="95">
        <f t="shared" si="16"/>
        <v>1189.6300000000001</v>
      </c>
      <c r="K109" s="136">
        <f>0.2+0.4+9.6+42.5+0.75</f>
        <v>53.45</v>
      </c>
      <c r="L109" s="238">
        <f t="shared" si="17"/>
        <v>63586</v>
      </c>
      <c r="M109" s="136"/>
      <c r="N109" s="136"/>
      <c r="O109" s="136"/>
      <c r="P109" s="136"/>
      <c r="Q109" s="238">
        <f t="shared" si="21"/>
        <v>0</v>
      </c>
      <c r="R109" s="136"/>
      <c r="S109" s="136"/>
      <c r="T109" s="238"/>
      <c r="U109" s="238">
        <f t="shared" si="19"/>
        <v>6359</v>
      </c>
      <c r="V109" s="238">
        <f t="shared" si="20"/>
        <v>69945</v>
      </c>
    </row>
    <row r="110" spans="1:22" s="93" customFormat="1" ht="30" hidden="1">
      <c r="A110" s="135"/>
      <c r="B110" s="240"/>
      <c r="C110" s="266"/>
      <c r="D110" s="241" t="s">
        <v>33</v>
      </c>
      <c r="E110" s="248"/>
      <c r="F110" s="248"/>
      <c r="G110" s="287"/>
      <c r="H110" s="243"/>
      <c r="I110" s="243"/>
      <c r="J110" s="95">
        <f t="shared" si="16"/>
        <v>0</v>
      </c>
      <c r="K110" s="136"/>
      <c r="L110" s="238">
        <f t="shared" si="17"/>
        <v>0</v>
      </c>
      <c r="M110" s="136"/>
      <c r="N110" s="136"/>
      <c r="O110" s="136"/>
      <c r="P110" s="136"/>
      <c r="Q110" s="238">
        <f t="shared" si="21"/>
        <v>0</v>
      </c>
      <c r="R110" s="136"/>
      <c r="S110" s="136"/>
      <c r="T110" s="238"/>
      <c r="U110" s="238">
        <f t="shared" ref="U110:U111" si="22">L110*10%</f>
        <v>0</v>
      </c>
      <c r="V110" s="238">
        <f t="shared" ref="V110:V111" si="23">M110+N110+Q110+R110+T110+U110+S110+L110</f>
        <v>0</v>
      </c>
    </row>
    <row r="111" spans="1:22" s="93" customFormat="1" ht="30" hidden="1">
      <c r="A111" s="135"/>
      <c r="B111" s="284"/>
      <c r="C111" s="266"/>
      <c r="D111" s="241" t="s">
        <v>33</v>
      </c>
      <c r="E111" s="248"/>
      <c r="F111" s="248"/>
      <c r="G111" s="287"/>
      <c r="H111" s="243"/>
      <c r="I111" s="243"/>
      <c r="J111" s="95">
        <f t="shared" si="16"/>
        <v>0</v>
      </c>
      <c r="K111" s="136"/>
      <c r="L111" s="238">
        <f t="shared" si="17"/>
        <v>0</v>
      </c>
      <c r="M111" s="136"/>
      <c r="N111" s="136"/>
      <c r="O111" s="136"/>
      <c r="P111" s="136"/>
      <c r="Q111" s="238">
        <f t="shared" si="21"/>
        <v>0</v>
      </c>
      <c r="R111" s="136"/>
      <c r="S111" s="136"/>
      <c r="T111" s="238"/>
      <c r="U111" s="238">
        <f t="shared" si="22"/>
        <v>0</v>
      </c>
      <c r="V111" s="238">
        <f t="shared" si="23"/>
        <v>0</v>
      </c>
    </row>
    <row r="112" spans="1:22" s="93" customFormat="1" ht="15">
      <c r="A112" s="135"/>
      <c r="B112" s="135" t="s">
        <v>8</v>
      </c>
      <c r="C112" s="136"/>
      <c r="D112" s="136"/>
      <c r="E112" s="136"/>
      <c r="F112" s="136"/>
      <c r="G112" s="135"/>
      <c r="H112" s="136"/>
      <c r="I112" s="136"/>
      <c r="J112" s="95"/>
      <c r="K112" s="95">
        <f>SUM(K95:K111)</f>
        <v>98.45</v>
      </c>
      <c r="L112" s="96">
        <f t="shared" ref="L112:U112" si="24">SUM(L95:L111)</f>
        <v>118658</v>
      </c>
      <c r="M112" s="96">
        <f t="shared" si="24"/>
        <v>0</v>
      </c>
      <c r="N112" s="96">
        <f t="shared" si="24"/>
        <v>0</v>
      </c>
      <c r="O112" s="96"/>
      <c r="P112" s="95">
        <f t="shared" si="24"/>
        <v>0</v>
      </c>
      <c r="Q112" s="96">
        <f t="shared" si="24"/>
        <v>0</v>
      </c>
      <c r="R112" s="96">
        <f t="shared" si="24"/>
        <v>0</v>
      </c>
      <c r="S112" s="96">
        <f t="shared" si="24"/>
        <v>0</v>
      </c>
      <c r="T112" s="96">
        <f t="shared" si="24"/>
        <v>0</v>
      </c>
      <c r="U112" s="96">
        <f t="shared" si="24"/>
        <v>11869</v>
      </c>
      <c r="V112" s="96">
        <f>SUM(V95:V111)</f>
        <v>130527</v>
      </c>
    </row>
    <row r="113" spans="1:22" s="35" customFormat="1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7" t="s">
        <v>123</v>
      </c>
      <c r="P113" s="57"/>
      <c r="Q113" s="57"/>
      <c r="R113" s="57"/>
      <c r="S113" s="58"/>
      <c r="T113" s="58"/>
      <c r="U113" s="59"/>
      <c r="V113" s="59"/>
    </row>
    <row r="114" spans="1:22" s="25" customFormat="1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</row>
    <row r="115" spans="1:22" s="2" customFormat="1" ht="14.2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</row>
    <row r="116" spans="1:22" s="2" customFormat="1" ht="14.2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</row>
    <row r="117" spans="1:22" s="2" customFormat="1" ht="14.2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</row>
    <row r="118" spans="1:22" ht="14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</row>
  </sheetData>
  <mergeCells count="75">
    <mergeCell ref="A92:A94"/>
    <mergeCell ref="B92:B94"/>
    <mergeCell ref="C92:C94"/>
    <mergeCell ref="L92:L94"/>
    <mergeCell ref="M92:T92"/>
    <mergeCell ref="E4:L4"/>
    <mergeCell ref="E42:L42"/>
    <mergeCell ref="E78:L78"/>
    <mergeCell ref="E81:M81"/>
    <mergeCell ref="D92:D94"/>
    <mergeCell ref="E92:E94"/>
    <mergeCell ref="F92:F94"/>
    <mergeCell ref="G92:G94"/>
    <mergeCell ref="H92:H94"/>
    <mergeCell ref="I92:I94"/>
    <mergeCell ref="J92:J94"/>
    <mergeCell ref="K92:K94"/>
    <mergeCell ref="E79:M79"/>
    <mergeCell ref="E80:M80"/>
    <mergeCell ref="I56:I58"/>
    <mergeCell ref="J56:J58"/>
    <mergeCell ref="U92:U94"/>
    <mergeCell ref="V92:V94"/>
    <mergeCell ref="M93:M94"/>
    <mergeCell ref="N93:N94"/>
    <mergeCell ref="O93:Q93"/>
    <mergeCell ref="R93:R94"/>
    <mergeCell ref="S93:S94"/>
    <mergeCell ref="T93:T94"/>
    <mergeCell ref="K56:K58"/>
    <mergeCell ref="V56:V58"/>
    <mergeCell ref="M57:M58"/>
    <mergeCell ref="N57:N58"/>
    <mergeCell ref="O57:Q57"/>
    <mergeCell ref="R57:R58"/>
    <mergeCell ref="S57:S58"/>
    <mergeCell ref="T57:T58"/>
    <mergeCell ref="A56:A58"/>
    <mergeCell ref="B56:B58"/>
    <mergeCell ref="C56:C58"/>
    <mergeCell ref="D56:D58"/>
    <mergeCell ref="E56:E58"/>
    <mergeCell ref="V17:V19"/>
    <mergeCell ref="M18:M19"/>
    <mergeCell ref="N18:N19"/>
    <mergeCell ref="O18:Q18"/>
    <mergeCell ref="R18:R19"/>
    <mergeCell ref="S18:S19"/>
    <mergeCell ref="T18:T19"/>
    <mergeCell ref="E45:M45"/>
    <mergeCell ref="L56:L58"/>
    <mergeCell ref="M56:T56"/>
    <mergeCell ref="U56:U58"/>
    <mergeCell ref="E5:M5"/>
    <mergeCell ref="E6:M6"/>
    <mergeCell ref="E7:M7"/>
    <mergeCell ref="J17:J19"/>
    <mergeCell ref="K17:K19"/>
    <mergeCell ref="L17:L19"/>
    <mergeCell ref="M17:T17"/>
    <mergeCell ref="U17:U19"/>
    <mergeCell ref="F56:F58"/>
    <mergeCell ref="G56:G58"/>
    <mergeCell ref="H56:H58"/>
    <mergeCell ref="E43:M43"/>
    <mergeCell ref="F17:F19"/>
    <mergeCell ref="G17:G19"/>
    <mergeCell ref="H17:H19"/>
    <mergeCell ref="I17:I19"/>
    <mergeCell ref="E44:M44"/>
    <mergeCell ref="A17:A19"/>
    <mergeCell ref="B17:B19"/>
    <mergeCell ref="C17:C19"/>
    <mergeCell ref="D17:D19"/>
    <mergeCell ref="E17:E19"/>
  </mergeCells>
  <pageMargins left="0" right="0" top="0" bottom="0" header="0" footer="0"/>
  <pageSetup paperSize="9" scale="50" orientation="landscape" r:id="rId1"/>
  <headerFooter alignWithMargins="0"/>
  <rowBreaks count="4" manualBreakCount="4">
    <brk id="35" max="21" man="1"/>
    <brk id="73" max="16383" man="1"/>
    <brk id="115" max="21" man="1"/>
    <brk id="116" max="16383" man="1"/>
  </rowBreaks>
  <colBreaks count="1" manualBreakCount="1"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V236"/>
  <sheetViews>
    <sheetView view="pageBreakPreview" topLeftCell="A133" zoomScale="90" zoomScaleNormal="100" zoomScaleSheetLayoutView="90" workbookViewId="0">
      <selection activeCell="B111" sqref="B111:B124"/>
    </sheetView>
  </sheetViews>
  <sheetFormatPr defaultRowHeight="12.75"/>
  <cols>
    <col min="1" max="1" width="5.42578125" style="3" customWidth="1"/>
    <col min="2" max="2" width="21.5703125" style="3" customWidth="1"/>
    <col min="3" max="3" width="36.7109375" style="3" customWidth="1"/>
    <col min="4" max="4" width="9.42578125" style="3" customWidth="1"/>
    <col min="5" max="5" width="32.85546875" style="3" customWidth="1"/>
    <col min="6" max="6" width="11.140625" style="3" customWidth="1"/>
    <col min="7" max="7" width="8.42578125" style="3" customWidth="1"/>
    <col min="8" max="8" width="6.5703125" style="3" customWidth="1"/>
    <col min="9" max="9" width="10.140625" style="3" customWidth="1"/>
    <col min="10" max="10" width="10" style="3" customWidth="1"/>
    <col min="11" max="11" width="7.7109375" style="3" customWidth="1"/>
    <col min="12" max="12" width="10.7109375" style="3" customWidth="1"/>
    <col min="13" max="13" width="9.140625" style="3"/>
    <col min="14" max="14" width="10.42578125" style="3" customWidth="1"/>
    <col min="15" max="15" width="7.28515625" style="3" customWidth="1"/>
    <col min="16" max="16" width="7" style="3" customWidth="1"/>
    <col min="17" max="17" width="8.5703125" style="3" customWidth="1"/>
    <col min="18" max="18" width="8.28515625" style="3" customWidth="1"/>
    <col min="19" max="19" width="6.85546875" style="3" customWidth="1"/>
    <col min="20" max="20" width="8.28515625" style="3" customWidth="1"/>
    <col min="21" max="21" width="13.42578125" style="3" customWidth="1"/>
    <col min="22" max="22" width="10.7109375" style="3" customWidth="1"/>
    <col min="23" max="16384" width="9.140625" style="3"/>
  </cols>
  <sheetData>
    <row r="1" spans="1:22" s="25" customFormat="1" ht="15.75">
      <c r="A1" s="100" t="s">
        <v>0</v>
      </c>
      <c r="B1" s="100"/>
      <c r="C1" s="100"/>
      <c r="D1" s="100"/>
      <c r="E1" s="101"/>
      <c r="F1" s="101"/>
      <c r="G1" s="101"/>
      <c r="H1" s="101"/>
      <c r="I1" s="101"/>
      <c r="J1" s="101"/>
      <c r="K1" s="101"/>
      <c r="L1" s="101"/>
      <c r="M1" s="101"/>
      <c r="N1" s="92" t="s">
        <v>1</v>
      </c>
      <c r="O1" s="92"/>
      <c r="P1" s="92"/>
      <c r="Q1" s="92"/>
      <c r="R1" s="92"/>
      <c r="S1" s="92"/>
      <c r="T1" s="92"/>
      <c r="U1" s="93"/>
      <c r="V1" s="93"/>
    </row>
    <row r="2" spans="1:22" s="25" customFormat="1" ht="15.75">
      <c r="A2" s="100" t="s">
        <v>2</v>
      </c>
      <c r="B2" s="100"/>
      <c r="C2" s="100"/>
      <c r="D2" s="100"/>
      <c r="E2" s="101"/>
      <c r="F2" s="101"/>
      <c r="G2" s="101"/>
      <c r="H2" s="101"/>
      <c r="I2" s="101"/>
      <c r="J2" s="101"/>
      <c r="K2" s="101"/>
      <c r="L2" s="101"/>
      <c r="M2" s="101"/>
      <c r="N2" s="92" t="s">
        <v>3</v>
      </c>
      <c r="O2" s="92"/>
      <c r="P2" s="92"/>
      <c r="Q2" s="92"/>
      <c r="R2" s="92"/>
      <c r="S2" s="92"/>
      <c r="T2" s="92"/>
      <c r="U2" s="93"/>
      <c r="V2" s="93"/>
    </row>
    <row r="3" spans="1:22" s="25" customFormat="1" ht="15.75">
      <c r="A3" s="100"/>
      <c r="B3" s="100"/>
      <c r="C3" s="100"/>
      <c r="D3" s="100"/>
      <c r="E3" s="101"/>
      <c r="F3" s="101"/>
      <c r="G3" s="101"/>
      <c r="H3" s="101"/>
      <c r="I3" s="101"/>
      <c r="J3" s="101"/>
      <c r="K3" s="101"/>
      <c r="L3" s="101"/>
      <c r="M3" s="101"/>
      <c r="N3" s="91" t="s">
        <v>4</v>
      </c>
      <c r="O3" s="91"/>
      <c r="P3" s="91"/>
      <c r="Q3" s="91"/>
      <c r="R3" s="91"/>
      <c r="S3" s="91"/>
      <c r="T3" s="91"/>
      <c r="U3" s="93"/>
      <c r="V3" s="93"/>
    </row>
    <row r="4" spans="1:22" s="25" customFormat="1" ht="15.75">
      <c r="A4" s="100" t="s">
        <v>5</v>
      </c>
      <c r="B4" s="100"/>
      <c r="C4" s="100" t="s">
        <v>6</v>
      </c>
      <c r="D4" s="100"/>
      <c r="E4" s="327" t="s">
        <v>96</v>
      </c>
      <c r="F4" s="327"/>
      <c r="G4" s="327"/>
      <c r="H4" s="327"/>
      <c r="I4" s="327"/>
      <c r="J4" s="327"/>
      <c r="K4" s="327"/>
      <c r="L4" s="327"/>
      <c r="M4" s="93"/>
      <c r="N4" s="92" t="s">
        <v>72</v>
      </c>
      <c r="O4" s="92"/>
      <c r="P4" s="92"/>
      <c r="Q4" s="92"/>
      <c r="R4" s="92"/>
      <c r="S4" s="92"/>
      <c r="T4" s="92"/>
      <c r="U4" s="93"/>
      <c r="V4" s="93"/>
    </row>
    <row r="5" spans="1:22" s="26" customFormat="1" ht="15.75">
      <c r="A5" s="100"/>
      <c r="B5" s="100"/>
      <c r="C5" s="100"/>
      <c r="D5" s="100"/>
      <c r="E5" s="328" t="s">
        <v>97</v>
      </c>
      <c r="F5" s="328"/>
      <c r="G5" s="328"/>
      <c r="H5" s="328"/>
      <c r="I5" s="328"/>
      <c r="J5" s="328"/>
      <c r="K5" s="328"/>
      <c r="L5" s="328"/>
      <c r="M5" s="328"/>
      <c r="N5" s="101"/>
      <c r="O5" s="101"/>
      <c r="P5" s="101"/>
      <c r="Q5" s="101"/>
      <c r="R5" s="101"/>
      <c r="S5" s="101"/>
      <c r="T5" s="101"/>
      <c r="U5" s="101"/>
      <c r="V5" s="93"/>
    </row>
    <row r="6" spans="1:22" s="26" customFormat="1" ht="15">
      <c r="A6" s="101"/>
      <c r="B6" s="101"/>
      <c r="C6" s="101"/>
      <c r="D6" s="101"/>
      <c r="E6" s="329" t="s">
        <v>125</v>
      </c>
      <c r="F6" s="329"/>
      <c r="G6" s="329"/>
      <c r="H6" s="329"/>
      <c r="I6" s="329"/>
      <c r="J6" s="329"/>
      <c r="K6" s="329"/>
      <c r="L6" s="329"/>
      <c r="M6" s="329"/>
      <c r="N6" s="101"/>
      <c r="O6" s="101"/>
      <c r="P6" s="101"/>
      <c r="Q6" s="101"/>
      <c r="R6" s="101"/>
      <c r="S6" s="101"/>
      <c r="T6" s="101"/>
      <c r="U6" s="101"/>
      <c r="V6" s="93"/>
    </row>
    <row r="7" spans="1:22" s="26" customFormat="1" ht="15">
      <c r="A7" s="101"/>
      <c r="B7" s="101"/>
      <c r="C7" s="101"/>
      <c r="D7" s="101"/>
      <c r="E7" s="329" t="s">
        <v>7</v>
      </c>
      <c r="F7" s="329"/>
      <c r="G7" s="329"/>
      <c r="H7" s="329"/>
      <c r="I7" s="329"/>
      <c r="J7" s="329"/>
      <c r="K7" s="329"/>
      <c r="L7" s="329"/>
      <c r="M7" s="329"/>
      <c r="N7" s="101"/>
      <c r="O7" s="101"/>
      <c r="P7" s="101"/>
      <c r="Q7" s="101"/>
      <c r="R7" s="101"/>
      <c r="S7" s="101"/>
      <c r="T7" s="101"/>
      <c r="U7" s="101"/>
      <c r="V7" s="93"/>
    </row>
    <row r="8" spans="1:22" s="26" customFormat="1" ht="15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 t="s">
        <v>98</v>
      </c>
      <c r="R8" s="101"/>
      <c r="S8" s="101"/>
      <c r="T8" s="101"/>
      <c r="U8" s="101"/>
      <c r="V8" s="93"/>
    </row>
    <row r="9" spans="1:22" s="26" customFormat="1" ht="15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 t="s">
        <v>139</v>
      </c>
      <c r="R9" s="101"/>
      <c r="S9" s="101"/>
      <c r="T9" s="101"/>
      <c r="U9" s="101"/>
      <c r="V9" s="93"/>
    </row>
    <row r="10" spans="1:22" s="24" customFormat="1" ht="15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 t="s">
        <v>99</v>
      </c>
      <c r="R10" s="93"/>
      <c r="S10" s="93"/>
      <c r="T10" s="93" t="s">
        <v>163</v>
      </c>
      <c r="U10" s="93"/>
      <c r="V10" s="93"/>
    </row>
    <row r="11" spans="1:22" s="24" customFormat="1" ht="15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 t="s">
        <v>101</v>
      </c>
      <c r="R11" s="93"/>
      <c r="S11" s="93"/>
      <c r="T11" s="93">
        <v>1</v>
      </c>
      <c r="U11" s="93"/>
      <c r="V11" s="93"/>
    </row>
    <row r="12" spans="1:22" s="24" customFormat="1" ht="15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 t="s">
        <v>102</v>
      </c>
      <c r="R12" s="93"/>
      <c r="S12" s="93"/>
      <c r="T12" s="93">
        <v>21</v>
      </c>
      <c r="U12" s="93" t="s">
        <v>103</v>
      </c>
      <c r="V12" s="93"/>
    </row>
    <row r="13" spans="1:22" s="24" customFormat="1" ht="15">
      <c r="A13" s="93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 t="s">
        <v>104</v>
      </c>
      <c r="R13" s="93"/>
      <c r="S13" s="93"/>
      <c r="T13" s="93">
        <v>0</v>
      </c>
      <c r="U13" s="93">
        <f>T13*100/T12</f>
        <v>0</v>
      </c>
      <c r="V13" s="93" t="s">
        <v>17</v>
      </c>
    </row>
    <row r="14" spans="1:22" s="24" customFormat="1" ht="15">
      <c r="A14" s="93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 t="s">
        <v>105</v>
      </c>
      <c r="R14" s="93"/>
      <c r="S14" s="93"/>
      <c r="T14" s="93">
        <v>21</v>
      </c>
      <c r="U14" s="93">
        <f>T14*100/T12</f>
        <v>100</v>
      </c>
      <c r="V14" s="93" t="s">
        <v>17</v>
      </c>
    </row>
    <row r="15" spans="1:22" s="24" customFormat="1" ht="15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 t="s">
        <v>106</v>
      </c>
      <c r="R15" s="93"/>
      <c r="S15" s="93"/>
      <c r="T15" s="302">
        <f>K30</f>
        <v>41.174999999999997</v>
      </c>
      <c r="U15" s="93"/>
      <c r="V15" s="93"/>
    </row>
    <row r="16" spans="1:22" s="24" customFormat="1" ht="51" customHeight="1">
      <c r="A16" s="93"/>
      <c r="B16" s="29" t="s">
        <v>246</v>
      </c>
      <c r="C16" s="355" t="s">
        <v>247</v>
      </c>
      <c r="D16" s="355"/>
      <c r="E16" s="355"/>
      <c r="F16" s="355"/>
      <c r="G16" s="355"/>
      <c r="H16" s="355"/>
      <c r="I16" s="355"/>
      <c r="J16" s="355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</row>
    <row r="17" spans="1:22" s="24" customFormat="1" ht="14.25">
      <c r="A17" s="349" t="s">
        <v>108</v>
      </c>
      <c r="B17" s="349" t="s">
        <v>109</v>
      </c>
      <c r="C17" s="349" t="s">
        <v>110</v>
      </c>
      <c r="D17" s="349" t="s">
        <v>111</v>
      </c>
      <c r="E17" s="349" t="s">
        <v>10</v>
      </c>
      <c r="F17" s="349" t="s">
        <v>112</v>
      </c>
      <c r="G17" s="349" t="s">
        <v>113</v>
      </c>
      <c r="H17" s="349" t="s">
        <v>114</v>
      </c>
      <c r="I17" s="349" t="s">
        <v>137</v>
      </c>
      <c r="J17" s="349" t="s">
        <v>11</v>
      </c>
      <c r="K17" s="349" t="s">
        <v>116</v>
      </c>
      <c r="L17" s="349" t="s">
        <v>12</v>
      </c>
      <c r="M17" s="352" t="s">
        <v>117</v>
      </c>
      <c r="N17" s="352"/>
      <c r="O17" s="352"/>
      <c r="P17" s="352"/>
      <c r="Q17" s="352"/>
      <c r="R17" s="352"/>
      <c r="S17" s="352"/>
      <c r="T17" s="352"/>
      <c r="U17" s="349" t="s">
        <v>160</v>
      </c>
      <c r="V17" s="349" t="s">
        <v>119</v>
      </c>
    </row>
    <row r="18" spans="1:22" s="24" customFormat="1" ht="14.25">
      <c r="A18" s="350"/>
      <c r="B18" s="350"/>
      <c r="C18" s="350"/>
      <c r="D18" s="350"/>
      <c r="E18" s="350"/>
      <c r="F18" s="350"/>
      <c r="G18" s="350"/>
      <c r="H18" s="350"/>
      <c r="I18" s="350"/>
      <c r="J18" s="350"/>
      <c r="K18" s="350"/>
      <c r="L18" s="350"/>
      <c r="M18" s="349" t="s">
        <v>120</v>
      </c>
      <c r="N18" s="349" t="s">
        <v>15</v>
      </c>
      <c r="O18" s="352" t="s">
        <v>16</v>
      </c>
      <c r="P18" s="352"/>
      <c r="Q18" s="352"/>
      <c r="R18" s="349"/>
      <c r="S18" s="349"/>
      <c r="T18" s="349"/>
      <c r="U18" s="350"/>
      <c r="V18" s="350"/>
    </row>
    <row r="19" spans="1:22" s="24" customFormat="1" ht="66.75" customHeight="1">
      <c r="A19" s="351"/>
      <c r="B19" s="351"/>
      <c r="C19" s="351"/>
      <c r="D19" s="351"/>
      <c r="E19" s="351"/>
      <c r="F19" s="351"/>
      <c r="G19" s="351"/>
      <c r="H19" s="351"/>
      <c r="I19" s="351"/>
      <c r="J19" s="351"/>
      <c r="K19" s="351"/>
      <c r="L19" s="351"/>
      <c r="M19" s="351"/>
      <c r="N19" s="351"/>
      <c r="O19" s="36" t="s">
        <v>17</v>
      </c>
      <c r="P19" s="36" t="s">
        <v>18</v>
      </c>
      <c r="Q19" s="36" t="s">
        <v>19</v>
      </c>
      <c r="R19" s="351"/>
      <c r="S19" s="351"/>
      <c r="T19" s="351"/>
      <c r="U19" s="351"/>
      <c r="V19" s="351"/>
    </row>
    <row r="20" spans="1:22" s="35" customFormat="1" ht="51">
      <c r="A20" s="140">
        <v>1</v>
      </c>
      <c r="B20" s="37"/>
      <c r="C20" s="140" t="s">
        <v>248</v>
      </c>
      <c r="D20" s="21" t="s">
        <v>33</v>
      </c>
      <c r="E20" s="140" t="s">
        <v>47</v>
      </c>
      <c r="F20" s="140" t="s">
        <v>48</v>
      </c>
      <c r="G20" s="38" t="s">
        <v>85</v>
      </c>
      <c r="H20" s="39" t="s">
        <v>21</v>
      </c>
      <c r="I20" s="39">
        <v>93971</v>
      </c>
      <c r="J20" s="40">
        <f>I20/72</f>
        <v>1305.1500000000001</v>
      </c>
      <c r="K20" s="41">
        <v>2.4</v>
      </c>
      <c r="L20" s="42">
        <f>J20*K20</f>
        <v>3132</v>
      </c>
      <c r="M20" s="140"/>
      <c r="N20" s="140"/>
      <c r="O20" s="140"/>
      <c r="P20" s="140"/>
      <c r="Q20" s="42">
        <f>17697*25%/72*P20</f>
        <v>0</v>
      </c>
      <c r="R20" s="42"/>
      <c r="S20" s="42"/>
      <c r="T20" s="42"/>
      <c r="U20" s="42">
        <f>L20*10%</f>
        <v>313</v>
      </c>
      <c r="V20" s="42">
        <f>M20+N20+Q20+R20+T20+U20+S20+L20</f>
        <v>3445</v>
      </c>
    </row>
    <row r="21" spans="1:22" s="35" customFormat="1" ht="64.5" customHeight="1">
      <c r="A21" s="44">
        <v>2</v>
      </c>
      <c r="B21" s="45"/>
      <c r="C21" s="46" t="s">
        <v>179</v>
      </c>
      <c r="D21" s="21" t="s">
        <v>33</v>
      </c>
      <c r="E21" s="45" t="s">
        <v>35</v>
      </c>
      <c r="F21" s="45" t="s">
        <v>36</v>
      </c>
      <c r="G21" s="45" t="s">
        <v>20</v>
      </c>
      <c r="H21" s="47" t="s">
        <v>21</v>
      </c>
      <c r="I21" s="39">
        <v>90609</v>
      </c>
      <c r="J21" s="40">
        <f t="shared" ref="J21:J28" si="0">I21/72</f>
        <v>1258.46</v>
      </c>
      <c r="K21" s="41">
        <v>2.2000000000000002</v>
      </c>
      <c r="L21" s="42">
        <f t="shared" ref="L21:L29" si="1">J21*K21</f>
        <v>2769</v>
      </c>
      <c r="M21" s="140"/>
      <c r="N21" s="140"/>
      <c r="O21" s="140"/>
      <c r="P21" s="140"/>
      <c r="Q21" s="42">
        <f t="shared" ref="Q21" si="2">17697*25%/72*P21</f>
        <v>0</v>
      </c>
      <c r="R21" s="140"/>
      <c r="S21" s="140"/>
      <c r="T21" s="42"/>
      <c r="U21" s="42">
        <f t="shared" ref="U21:U29" si="3">L21*10%</f>
        <v>277</v>
      </c>
      <c r="V21" s="42">
        <f t="shared" ref="V21:V29" si="4">M21+N21+Q21+R21+T21+U21+S21+L21</f>
        <v>3046</v>
      </c>
    </row>
    <row r="22" spans="1:22" s="35" customFormat="1" ht="53.25" customHeight="1">
      <c r="A22" s="140">
        <v>3</v>
      </c>
      <c r="B22" s="49"/>
      <c r="C22" s="50" t="s">
        <v>187</v>
      </c>
      <c r="D22" s="21" t="s">
        <v>33</v>
      </c>
      <c r="E22" s="49" t="s">
        <v>22</v>
      </c>
      <c r="F22" s="49" t="s">
        <v>31</v>
      </c>
      <c r="G22" s="49" t="s">
        <v>77</v>
      </c>
      <c r="H22" s="51" t="s">
        <v>21</v>
      </c>
      <c r="I22" s="51">
        <v>85653</v>
      </c>
      <c r="J22" s="40">
        <f t="shared" si="0"/>
        <v>1189.6300000000001</v>
      </c>
      <c r="K22" s="130">
        <v>3.9249999999999998</v>
      </c>
      <c r="L22" s="42">
        <f t="shared" si="1"/>
        <v>4669</v>
      </c>
      <c r="M22" s="140"/>
      <c r="N22" s="140"/>
      <c r="O22" s="140"/>
      <c r="P22" s="140"/>
      <c r="Q22" s="42">
        <f>17697*25%/72*P22</f>
        <v>0</v>
      </c>
      <c r="R22" s="140"/>
      <c r="S22" s="140"/>
      <c r="T22" s="42"/>
      <c r="U22" s="42">
        <f t="shared" si="3"/>
        <v>467</v>
      </c>
      <c r="V22" s="42">
        <f t="shared" si="4"/>
        <v>5136</v>
      </c>
    </row>
    <row r="23" spans="1:22" s="35" customFormat="1" ht="43.5" customHeight="1">
      <c r="A23" s="44">
        <v>4</v>
      </c>
      <c r="B23" s="45"/>
      <c r="C23" s="46" t="s">
        <v>130</v>
      </c>
      <c r="D23" s="21" t="s">
        <v>33</v>
      </c>
      <c r="E23" s="45" t="s">
        <v>128</v>
      </c>
      <c r="F23" s="21" t="s">
        <v>129</v>
      </c>
      <c r="G23" s="53" t="s">
        <v>88</v>
      </c>
      <c r="H23" s="47" t="s">
        <v>21</v>
      </c>
      <c r="I23" s="47">
        <v>93971</v>
      </c>
      <c r="J23" s="40">
        <f t="shared" si="0"/>
        <v>1305.1500000000001</v>
      </c>
      <c r="K23" s="41">
        <v>3</v>
      </c>
      <c r="L23" s="42">
        <f t="shared" si="1"/>
        <v>3915</v>
      </c>
      <c r="M23" s="140"/>
      <c r="N23" s="140"/>
      <c r="O23" s="140"/>
      <c r="P23" s="140"/>
      <c r="Q23" s="42">
        <f>17697*20%/72*P23</f>
        <v>0</v>
      </c>
      <c r="R23" s="140"/>
      <c r="S23" s="140"/>
      <c r="T23" s="42"/>
      <c r="U23" s="42">
        <f t="shared" si="3"/>
        <v>392</v>
      </c>
      <c r="V23" s="42">
        <f t="shared" si="4"/>
        <v>4307</v>
      </c>
    </row>
    <row r="24" spans="1:22" s="35" customFormat="1" ht="52.5" customHeight="1">
      <c r="A24" s="140">
        <v>5</v>
      </c>
      <c r="B24" s="48"/>
      <c r="C24" s="46" t="s">
        <v>250</v>
      </c>
      <c r="D24" s="21" t="s">
        <v>33</v>
      </c>
      <c r="E24" s="21" t="s">
        <v>128</v>
      </c>
      <c r="F24" s="117" t="s">
        <v>134</v>
      </c>
      <c r="G24" s="45" t="s">
        <v>95</v>
      </c>
      <c r="H24" s="47" t="s">
        <v>30</v>
      </c>
      <c r="I24" s="39">
        <v>77867</v>
      </c>
      <c r="J24" s="40">
        <f t="shared" si="0"/>
        <v>1081.49</v>
      </c>
      <c r="K24" s="130">
        <v>3.9750000000000001</v>
      </c>
      <c r="L24" s="42">
        <f t="shared" si="1"/>
        <v>4299</v>
      </c>
      <c r="M24" s="140"/>
      <c r="N24" s="140"/>
      <c r="O24" s="140"/>
      <c r="P24" s="140"/>
      <c r="Q24" s="42">
        <f t="shared" ref="Q24:Q29" si="5">17697*20%/72*P24</f>
        <v>0</v>
      </c>
      <c r="R24" s="140"/>
      <c r="S24" s="140"/>
      <c r="T24" s="42"/>
      <c r="U24" s="42">
        <f t="shared" si="3"/>
        <v>430</v>
      </c>
      <c r="V24" s="42">
        <f t="shared" si="4"/>
        <v>4729</v>
      </c>
    </row>
    <row r="25" spans="1:22" s="35" customFormat="1" ht="47.25" customHeight="1">
      <c r="A25" s="44">
        <v>6</v>
      </c>
      <c r="B25" s="21"/>
      <c r="C25" s="46" t="s">
        <v>182</v>
      </c>
      <c r="D25" s="21" t="s">
        <v>33</v>
      </c>
      <c r="E25" s="37" t="s">
        <v>131</v>
      </c>
      <c r="F25" s="21" t="s">
        <v>132</v>
      </c>
      <c r="G25" s="20" t="s">
        <v>93</v>
      </c>
      <c r="H25" s="39" t="s">
        <v>30</v>
      </c>
      <c r="I25" s="20">
        <v>90609</v>
      </c>
      <c r="J25" s="40">
        <f t="shared" si="0"/>
        <v>1258.46</v>
      </c>
      <c r="K25" s="41">
        <v>1</v>
      </c>
      <c r="L25" s="42">
        <f t="shared" si="1"/>
        <v>1258</v>
      </c>
      <c r="M25" s="140"/>
      <c r="N25" s="140"/>
      <c r="O25" s="140"/>
      <c r="P25" s="140"/>
      <c r="Q25" s="42">
        <f t="shared" si="5"/>
        <v>0</v>
      </c>
      <c r="R25" s="140"/>
      <c r="S25" s="140"/>
      <c r="T25" s="42"/>
      <c r="U25" s="42">
        <f t="shared" si="3"/>
        <v>126</v>
      </c>
      <c r="V25" s="42">
        <f t="shared" si="4"/>
        <v>1384</v>
      </c>
    </row>
    <row r="26" spans="1:22" s="35" customFormat="1" ht="48.75" customHeight="1">
      <c r="A26" s="140">
        <v>7</v>
      </c>
      <c r="B26" s="21"/>
      <c r="C26" s="55" t="s">
        <v>183</v>
      </c>
      <c r="D26" s="21" t="s">
        <v>33</v>
      </c>
      <c r="E26" s="21" t="s">
        <v>24</v>
      </c>
      <c r="F26" s="21" t="s">
        <v>135</v>
      </c>
      <c r="G26" s="45" t="s">
        <v>77</v>
      </c>
      <c r="H26" s="47" t="s">
        <v>21</v>
      </c>
      <c r="I26" s="47">
        <v>85653</v>
      </c>
      <c r="J26" s="40">
        <f t="shared" si="0"/>
        <v>1189.6300000000001</v>
      </c>
      <c r="K26" s="41">
        <v>1</v>
      </c>
      <c r="L26" s="42">
        <f t="shared" si="1"/>
        <v>1190</v>
      </c>
      <c r="M26" s="140"/>
      <c r="N26" s="140"/>
      <c r="O26" s="140"/>
      <c r="P26" s="41"/>
      <c r="Q26" s="42">
        <f t="shared" si="5"/>
        <v>0</v>
      </c>
      <c r="R26" s="140"/>
      <c r="S26" s="140"/>
      <c r="T26" s="42"/>
      <c r="U26" s="42">
        <f t="shared" si="3"/>
        <v>119</v>
      </c>
      <c r="V26" s="42">
        <f t="shared" si="4"/>
        <v>1309</v>
      </c>
    </row>
    <row r="27" spans="1:22" s="35" customFormat="1" ht="81" customHeight="1">
      <c r="A27" s="44">
        <v>8</v>
      </c>
      <c r="B27" s="21"/>
      <c r="C27" s="21" t="s">
        <v>249</v>
      </c>
      <c r="D27" s="140" t="s">
        <v>33</v>
      </c>
      <c r="E27" s="63"/>
      <c r="F27" s="202"/>
      <c r="G27" s="20" t="s">
        <v>32</v>
      </c>
      <c r="H27" s="47" t="s">
        <v>30</v>
      </c>
      <c r="I27" s="20">
        <v>85653</v>
      </c>
      <c r="J27" s="40">
        <f t="shared" si="0"/>
        <v>1189.6300000000001</v>
      </c>
      <c r="K27" s="41">
        <v>12.8</v>
      </c>
      <c r="L27" s="42">
        <f t="shared" si="1"/>
        <v>15227</v>
      </c>
      <c r="M27" s="140"/>
      <c r="N27" s="140"/>
      <c r="O27" s="140"/>
      <c r="P27" s="41"/>
      <c r="Q27" s="42"/>
      <c r="R27" s="140"/>
      <c r="S27" s="140"/>
      <c r="T27" s="42"/>
      <c r="U27" s="42">
        <f t="shared" si="3"/>
        <v>1523</v>
      </c>
      <c r="V27" s="42">
        <f t="shared" si="4"/>
        <v>16750</v>
      </c>
    </row>
    <row r="28" spans="1:22" s="35" customFormat="1" ht="33.75" customHeight="1">
      <c r="A28" s="140">
        <v>9</v>
      </c>
      <c r="B28" s="21"/>
      <c r="C28" s="21" t="s">
        <v>251</v>
      </c>
      <c r="D28" s="140" t="s">
        <v>33</v>
      </c>
      <c r="E28" s="63"/>
      <c r="F28" s="202"/>
      <c r="G28" s="20" t="s">
        <v>32</v>
      </c>
      <c r="H28" s="47" t="s">
        <v>30</v>
      </c>
      <c r="I28" s="20">
        <v>85653</v>
      </c>
      <c r="J28" s="40">
        <f t="shared" si="0"/>
        <v>1189.6300000000001</v>
      </c>
      <c r="K28" s="140">
        <v>2.4</v>
      </c>
      <c r="L28" s="42">
        <f t="shared" si="1"/>
        <v>2855</v>
      </c>
      <c r="M28" s="140"/>
      <c r="N28" s="140"/>
      <c r="O28" s="140"/>
      <c r="P28" s="140"/>
      <c r="Q28" s="42">
        <f t="shared" si="5"/>
        <v>0</v>
      </c>
      <c r="R28" s="140"/>
      <c r="S28" s="140"/>
      <c r="T28" s="42"/>
      <c r="U28" s="42">
        <f t="shared" si="3"/>
        <v>286</v>
      </c>
      <c r="V28" s="42">
        <f t="shared" si="4"/>
        <v>3141</v>
      </c>
    </row>
    <row r="29" spans="1:22" s="35" customFormat="1" ht="38.25">
      <c r="A29" s="44">
        <v>10</v>
      </c>
      <c r="B29" s="21"/>
      <c r="C29" s="54" t="s">
        <v>252</v>
      </c>
      <c r="D29" s="140" t="s">
        <v>33</v>
      </c>
      <c r="E29" s="55"/>
      <c r="F29" s="55"/>
      <c r="G29" s="20" t="s">
        <v>32</v>
      </c>
      <c r="H29" s="47" t="s">
        <v>30</v>
      </c>
      <c r="I29" s="20">
        <v>85653</v>
      </c>
      <c r="J29" s="40">
        <f>I29/72</f>
        <v>1189.6300000000001</v>
      </c>
      <c r="K29" s="140">
        <f>0.475+5.6+2.4</f>
        <v>8.4749999999999996</v>
      </c>
      <c r="L29" s="62">
        <f t="shared" si="1"/>
        <v>10082</v>
      </c>
      <c r="M29" s="140"/>
      <c r="N29" s="140"/>
      <c r="O29" s="140"/>
      <c r="P29" s="140"/>
      <c r="Q29" s="42">
        <f t="shared" si="5"/>
        <v>0</v>
      </c>
      <c r="R29" s="140"/>
      <c r="S29" s="140"/>
      <c r="T29" s="42"/>
      <c r="U29" s="42">
        <f t="shared" si="3"/>
        <v>1008</v>
      </c>
      <c r="V29" s="42">
        <f t="shared" si="4"/>
        <v>11090</v>
      </c>
    </row>
    <row r="30" spans="1:22" s="35" customFormat="1">
      <c r="A30" s="61"/>
      <c r="B30" s="61" t="s">
        <v>8</v>
      </c>
      <c r="C30" s="140"/>
      <c r="D30" s="140"/>
      <c r="E30" s="140"/>
      <c r="F30" s="140"/>
      <c r="G30" s="61"/>
      <c r="H30" s="140"/>
      <c r="I30" s="140"/>
      <c r="J30" s="40"/>
      <c r="K30" s="130">
        <f>SUM(K20:K29)</f>
        <v>41.174999999999997</v>
      </c>
      <c r="L30" s="40">
        <f>SUM(L20:L29)</f>
        <v>49396</v>
      </c>
      <c r="M30" s="40">
        <f>SUM(M20:M29)</f>
        <v>0</v>
      </c>
      <c r="N30" s="40">
        <f>SUM(N20:N29)</f>
        <v>0</v>
      </c>
      <c r="O30" s="40"/>
      <c r="P30" s="40">
        <f t="shared" ref="P30:V30" si="6">SUM(P20:P29)</f>
        <v>0</v>
      </c>
      <c r="Q30" s="40">
        <f t="shared" si="6"/>
        <v>0</v>
      </c>
      <c r="R30" s="40">
        <f t="shared" si="6"/>
        <v>0</v>
      </c>
      <c r="S30" s="40">
        <f t="shared" si="6"/>
        <v>0</v>
      </c>
      <c r="T30" s="40">
        <f t="shared" si="6"/>
        <v>0</v>
      </c>
      <c r="U30" s="40">
        <f t="shared" si="6"/>
        <v>4941</v>
      </c>
      <c r="V30" s="40">
        <f t="shared" si="6"/>
        <v>54337</v>
      </c>
    </row>
    <row r="31" spans="1:22" s="35" customFormat="1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7" t="s">
        <v>123</v>
      </c>
      <c r="P31" s="57"/>
      <c r="Q31" s="57"/>
      <c r="R31" s="57"/>
      <c r="S31" s="58"/>
      <c r="T31" s="58"/>
      <c r="U31" s="59"/>
      <c r="V31" s="59"/>
    </row>
    <row r="32" spans="1:22" s="35" customFormat="1"/>
    <row r="33" spans="1:22" s="35" customFormat="1" ht="15.75">
      <c r="A33" s="100" t="s">
        <v>0</v>
      </c>
      <c r="B33" s="100"/>
      <c r="C33" s="100"/>
      <c r="D33" s="100"/>
      <c r="E33" s="101"/>
      <c r="F33" s="101"/>
      <c r="G33" s="101"/>
      <c r="H33" s="101"/>
      <c r="I33" s="101"/>
      <c r="J33" s="101"/>
      <c r="K33" s="101"/>
      <c r="L33" s="101"/>
      <c r="M33" s="101"/>
      <c r="N33" s="92" t="s">
        <v>1</v>
      </c>
      <c r="O33" s="92"/>
      <c r="P33" s="92"/>
      <c r="Q33" s="92"/>
      <c r="R33" s="92"/>
      <c r="S33" s="92"/>
      <c r="T33" s="92"/>
      <c r="U33" s="93"/>
      <c r="V33" s="93"/>
    </row>
    <row r="34" spans="1:22" s="35" customFormat="1" ht="15.75">
      <c r="A34" s="100" t="s">
        <v>2</v>
      </c>
      <c r="B34" s="100"/>
      <c r="C34" s="100"/>
      <c r="D34" s="100"/>
      <c r="E34" s="101"/>
      <c r="F34" s="101"/>
      <c r="G34" s="101"/>
      <c r="H34" s="101"/>
      <c r="I34" s="101"/>
      <c r="J34" s="101"/>
      <c r="K34" s="101"/>
      <c r="L34" s="101"/>
      <c r="M34" s="101"/>
      <c r="N34" s="92" t="s">
        <v>3</v>
      </c>
      <c r="O34" s="92"/>
      <c r="P34" s="92"/>
      <c r="Q34" s="92"/>
      <c r="R34" s="92"/>
      <c r="S34" s="92"/>
      <c r="T34" s="92"/>
      <c r="U34" s="93"/>
      <c r="V34" s="93"/>
    </row>
    <row r="35" spans="1:22" s="35" customFormat="1" ht="15.75">
      <c r="A35" s="100"/>
      <c r="B35" s="100"/>
      <c r="C35" s="100"/>
      <c r="D35" s="100"/>
      <c r="E35" s="101"/>
      <c r="F35" s="101"/>
      <c r="G35" s="101"/>
      <c r="H35" s="101"/>
      <c r="I35" s="101"/>
      <c r="J35" s="101"/>
      <c r="K35" s="101"/>
      <c r="L35" s="101"/>
      <c r="M35" s="101"/>
      <c r="N35" s="91" t="s">
        <v>4</v>
      </c>
      <c r="O35" s="91"/>
      <c r="P35" s="91"/>
      <c r="Q35" s="91"/>
      <c r="R35" s="91"/>
      <c r="S35" s="91"/>
      <c r="T35" s="91"/>
      <c r="U35" s="93"/>
      <c r="V35" s="93"/>
    </row>
    <row r="36" spans="1:22" s="35" customFormat="1" ht="15.75">
      <c r="A36" s="100" t="s">
        <v>5</v>
      </c>
      <c r="B36" s="100"/>
      <c r="C36" s="100" t="s">
        <v>6</v>
      </c>
      <c r="D36" s="100"/>
      <c r="E36" s="327" t="s">
        <v>96</v>
      </c>
      <c r="F36" s="327"/>
      <c r="G36" s="327"/>
      <c r="H36" s="327"/>
      <c r="I36" s="327"/>
      <c r="J36" s="327"/>
      <c r="K36" s="327"/>
      <c r="L36" s="327"/>
      <c r="M36" s="93"/>
      <c r="N36" s="92" t="s">
        <v>72</v>
      </c>
      <c r="O36" s="92"/>
      <c r="P36" s="92"/>
      <c r="Q36" s="92"/>
      <c r="R36" s="92"/>
      <c r="S36" s="92"/>
      <c r="T36" s="92"/>
      <c r="U36" s="93"/>
      <c r="V36" s="93"/>
    </row>
    <row r="37" spans="1:22" s="35" customFormat="1" ht="15.75">
      <c r="A37" s="100"/>
      <c r="B37" s="100"/>
      <c r="C37" s="100"/>
      <c r="D37" s="100"/>
      <c r="E37" s="328" t="s">
        <v>97</v>
      </c>
      <c r="F37" s="328"/>
      <c r="G37" s="328"/>
      <c r="H37" s="328"/>
      <c r="I37" s="328"/>
      <c r="J37" s="328"/>
      <c r="K37" s="328"/>
      <c r="L37" s="328"/>
      <c r="M37" s="328"/>
      <c r="N37" s="101"/>
      <c r="O37" s="101"/>
      <c r="P37" s="101"/>
      <c r="Q37" s="101"/>
      <c r="R37" s="101"/>
      <c r="S37" s="101"/>
      <c r="T37" s="101"/>
      <c r="U37" s="101"/>
      <c r="V37" s="93"/>
    </row>
    <row r="38" spans="1:22" s="35" customFormat="1" ht="15">
      <c r="A38" s="101"/>
      <c r="B38" s="101"/>
      <c r="C38" s="101"/>
      <c r="D38" s="101"/>
      <c r="E38" s="329" t="s">
        <v>125</v>
      </c>
      <c r="F38" s="329"/>
      <c r="G38" s="329"/>
      <c r="H38" s="329"/>
      <c r="I38" s="329"/>
      <c r="J38" s="329"/>
      <c r="K38" s="329"/>
      <c r="L38" s="329"/>
      <c r="M38" s="329"/>
      <c r="N38" s="101"/>
      <c r="O38" s="101"/>
      <c r="P38" s="101"/>
      <c r="Q38" s="101"/>
      <c r="R38" s="101"/>
      <c r="S38" s="101"/>
      <c r="T38" s="101"/>
      <c r="U38" s="101"/>
      <c r="V38" s="93"/>
    </row>
    <row r="39" spans="1:22" s="35" customFormat="1" ht="15">
      <c r="A39" s="101"/>
      <c r="B39" s="101"/>
      <c r="C39" s="101"/>
      <c r="D39" s="101"/>
      <c r="E39" s="329" t="s">
        <v>7</v>
      </c>
      <c r="F39" s="329"/>
      <c r="G39" s="329"/>
      <c r="H39" s="329"/>
      <c r="I39" s="329"/>
      <c r="J39" s="329"/>
      <c r="K39" s="329"/>
      <c r="L39" s="329"/>
      <c r="M39" s="329"/>
      <c r="N39" s="101"/>
      <c r="O39" s="101"/>
      <c r="P39" s="101"/>
      <c r="Q39" s="101"/>
      <c r="R39" s="101"/>
      <c r="S39" s="101"/>
      <c r="T39" s="101"/>
      <c r="U39" s="101"/>
      <c r="V39" s="93"/>
    </row>
    <row r="40" spans="1:22" s="35" customFormat="1" ht="15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 t="s">
        <v>98</v>
      </c>
      <c r="R40" s="101"/>
      <c r="S40" s="101"/>
      <c r="T40" s="101"/>
      <c r="U40" s="101"/>
      <c r="V40" s="93"/>
    </row>
    <row r="41" spans="1:22" s="35" customFormat="1" ht="15">
      <c r="A41" s="101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 t="s">
        <v>139</v>
      </c>
      <c r="R41" s="101"/>
      <c r="S41" s="101"/>
      <c r="T41" s="101"/>
      <c r="U41" s="101"/>
      <c r="V41" s="93"/>
    </row>
    <row r="42" spans="1:22" s="35" customFormat="1" ht="15">
      <c r="A42" s="93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 t="s">
        <v>99</v>
      </c>
      <c r="R42" s="93"/>
      <c r="S42" s="93"/>
      <c r="T42" s="93" t="s">
        <v>163</v>
      </c>
      <c r="U42" s="93"/>
      <c r="V42" s="93"/>
    </row>
    <row r="43" spans="1:22" s="35" customFormat="1" ht="15">
      <c r="A43" s="93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 t="s">
        <v>101</v>
      </c>
      <c r="R43" s="93"/>
      <c r="S43" s="93"/>
      <c r="T43" s="93">
        <v>2</v>
      </c>
      <c r="U43" s="93"/>
      <c r="V43" s="93"/>
    </row>
    <row r="44" spans="1:22" s="35" customFormat="1" ht="15">
      <c r="A44" s="93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 t="s">
        <v>102</v>
      </c>
      <c r="R44" s="93"/>
      <c r="S44" s="93"/>
      <c r="T44" s="93">
        <v>25</v>
      </c>
      <c r="U44" s="93" t="s">
        <v>103</v>
      </c>
      <c r="V44" s="93"/>
    </row>
    <row r="45" spans="1:22" s="35" customFormat="1" ht="15">
      <c r="A45" s="93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 t="s">
        <v>104</v>
      </c>
      <c r="R45" s="93"/>
      <c r="S45" s="93"/>
      <c r="T45" s="93">
        <v>25</v>
      </c>
      <c r="U45" s="93">
        <f>T45*100/T44</f>
        <v>100</v>
      </c>
      <c r="V45" s="93" t="s">
        <v>17</v>
      </c>
    </row>
    <row r="46" spans="1:22" s="35" customFormat="1" ht="15">
      <c r="A46" s="93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 t="s">
        <v>105</v>
      </c>
      <c r="R46" s="93"/>
      <c r="S46" s="93"/>
      <c r="T46" s="93">
        <v>0</v>
      </c>
      <c r="U46" s="93">
        <f>T46*100/T44</f>
        <v>0</v>
      </c>
      <c r="V46" s="93" t="s">
        <v>17</v>
      </c>
    </row>
    <row r="47" spans="1:22" s="35" customFormat="1" ht="15">
      <c r="A47" s="93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 t="s">
        <v>106</v>
      </c>
      <c r="R47" s="93"/>
      <c r="S47" s="93"/>
      <c r="T47" s="301">
        <f>K59</f>
        <v>47.35</v>
      </c>
      <c r="U47" s="93"/>
      <c r="V47" s="93"/>
    </row>
    <row r="48" spans="1:22" s="35" customFormat="1" ht="15">
      <c r="A48" s="93"/>
      <c r="B48" s="35" t="s">
        <v>253</v>
      </c>
      <c r="C48" s="356" t="s">
        <v>247</v>
      </c>
      <c r="D48" s="356"/>
      <c r="E48" s="356"/>
      <c r="F48" s="356"/>
      <c r="G48" s="356"/>
      <c r="H48" s="356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</row>
    <row r="49" spans="1:22" s="35" customFormat="1" ht="15">
      <c r="A49" s="333" t="s">
        <v>108</v>
      </c>
      <c r="B49" s="333" t="s">
        <v>109</v>
      </c>
      <c r="C49" s="333" t="s">
        <v>110</v>
      </c>
      <c r="D49" s="333" t="s">
        <v>111</v>
      </c>
      <c r="E49" s="333" t="s">
        <v>10</v>
      </c>
      <c r="F49" s="333" t="s">
        <v>112</v>
      </c>
      <c r="G49" s="333" t="s">
        <v>113</v>
      </c>
      <c r="H49" s="333" t="s">
        <v>114</v>
      </c>
      <c r="I49" s="333" t="s">
        <v>137</v>
      </c>
      <c r="J49" s="333" t="s">
        <v>11</v>
      </c>
      <c r="K49" s="333" t="s">
        <v>116</v>
      </c>
      <c r="L49" s="333" t="s">
        <v>12</v>
      </c>
      <c r="M49" s="353" t="s">
        <v>117</v>
      </c>
      <c r="N49" s="353"/>
      <c r="O49" s="353"/>
      <c r="P49" s="353"/>
      <c r="Q49" s="353"/>
      <c r="R49" s="353"/>
      <c r="S49" s="353"/>
      <c r="T49" s="353"/>
      <c r="U49" s="333" t="s">
        <v>160</v>
      </c>
      <c r="V49" s="333" t="s">
        <v>119</v>
      </c>
    </row>
    <row r="50" spans="1:22" s="35" customFormat="1" ht="15">
      <c r="A50" s="334"/>
      <c r="B50" s="334"/>
      <c r="C50" s="334"/>
      <c r="D50" s="334"/>
      <c r="E50" s="334"/>
      <c r="F50" s="334"/>
      <c r="G50" s="334"/>
      <c r="H50" s="334"/>
      <c r="I50" s="334"/>
      <c r="J50" s="334"/>
      <c r="K50" s="334"/>
      <c r="L50" s="334"/>
      <c r="M50" s="333" t="s">
        <v>120</v>
      </c>
      <c r="N50" s="333" t="s">
        <v>15</v>
      </c>
      <c r="O50" s="353" t="s">
        <v>16</v>
      </c>
      <c r="P50" s="353"/>
      <c r="Q50" s="353"/>
      <c r="R50" s="333"/>
      <c r="S50" s="333"/>
      <c r="T50" s="333"/>
      <c r="U50" s="334"/>
      <c r="V50" s="334"/>
    </row>
    <row r="51" spans="1:22" s="35" customFormat="1" ht="88.5" customHeight="1">
      <c r="A51" s="335"/>
      <c r="B51" s="335"/>
      <c r="C51" s="335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234" t="s">
        <v>17</v>
      </c>
      <c r="P51" s="234" t="s">
        <v>18</v>
      </c>
      <c r="Q51" s="234" t="s">
        <v>19</v>
      </c>
      <c r="R51" s="335"/>
      <c r="S51" s="335"/>
      <c r="T51" s="335"/>
      <c r="U51" s="335"/>
      <c r="V51" s="335"/>
    </row>
    <row r="52" spans="1:22" s="35" customFormat="1" ht="51.75" customHeight="1">
      <c r="A52" s="136">
        <v>1</v>
      </c>
      <c r="B52" s="241"/>
      <c r="C52" s="242" t="s">
        <v>254</v>
      </c>
      <c r="D52" s="240" t="s">
        <v>33</v>
      </c>
      <c r="E52" s="240" t="s">
        <v>26</v>
      </c>
      <c r="F52" s="45" t="s">
        <v>43</v>
      </c>
      <c r="G52" s="45" t="s">
        <v>82</v>
      </c>
      <c r="H52" s="47" t="s">
        <v>21</v>
      </c>
      <c r="I52" s="243">
        <v>93971</v>
      </c>
      <c r="J52" s="95">
        <f>I52/72</f>
        <v>1305.1500000000001</v>
      </c>
      <c r="K52" s="252">
        <v>4.4749999999999996</v>
      </c>
      <c r="L52" s="238">
        <f>J52*K52</f>
        <v>5841</v>
      </c>
      <c r="M52" s="136"/>
      <c r="N52" s="136"/>
      <c r="O52" s="136"/>
      <c r="P52" s="136"/>
      <c r="Q52" s="238">
        <f>17697*25%/72*P52</f>
        <v>0</v>
      </c>
      <c r="R52" s="238"/>
      <c r="S52" s="238"/>
      <c r="T52" s="238"/>
      <c r="U52" s="238">
        <f>L52*10%</f>
        <v>584</v>
      </c>
      <c r="V52" s="238">
        <f>M52+N52+Q52+R52+T52+U52+S52+L52</f>
        <v>6425</v>
      </c>
    </row>
    <row r="53" spans="1:22" s="35" customFormat="1" ht="54.75" customHeight="1">
      <c r="A53" s="239">
        <v>2</v>
      </c>
      <c r="B53" s="244"/>
      <c r="C53" s="242" t="s">
        <v>255</v>
      </c>
      <c r="D53" s="240" t="s">
        <v>33</v>
      </c>
      <c r="E53" s="241" t="s">
        <v>41</v>
      </c>
      <c r="F53" s="45" t="s">
        <v>67</v>
      </c>
      <c r="G53" s="45" t="s">
        <v>90</v>
      </c>
      <c r="H53" s="39" t="s">
        <v>21</v>
      </c>
      <c r="I53" s="243">
        <v>89016</v>
      </c>
      <c r="J53" s="95">
        <f t="shared" ref="J53:J57" si="7">I53/72</f>
        <v>1236.33</v>
      </c>
      <c r="K53" s="252">
        <v>6.4749999999999996</v>
      </c>
      <c r="L53" s="238">
        <f t="shared" ref="L53:L58" si="8">J53*K53</f>
        <v>8005</v>
      </c>
      <c r="M53" s="136"/>
      <c r="N53" s="136"/>
      <c r="O53" s="136"/>
      <c r="P53" s="136"/>
      <c r="Q53" s="238">
        <f t="shared" ref="Q53" si="9">17697*25%/72*P53</f>
        <v>0</v>
      </c>
      <c r="R53" s="136"/>
      <c r="S53" s="136"/>
      <c r="T53" s="238"/>
      <c r="U53" s="238">
        <f t="shared" ref="U53:U58" si="10">L53*10%</f>
        <v>801</v>
      </c>
      <c r="V53" s="238">
        <f t="shared" ref="V53:V58" si="11">M53+N53+Q53+R53+T53+U53+S53+L53</f>
        <v>8806</v>
      </c>
    </row>
    <row r="54" spans="1:22" s="35" customFormat="1" ht="54.75" customHeight="1">
      <c r="A54" s="136">
        <v>3</v>
      </c>
      <c r="B54" s="248"/>
      <c r="C54" s="248" t="s">
        <v>256</v>
      </c>
      <c r="D54" s="240" t="s">
        <v>33</v>
      </c>
      <c r="E54" s="248" t="s">
        <v>126</v>
      </c>
      <c r="F54" s="55" t="s">
        <v>127</v>
      </c>
      <c r="G54" s="63" t="s">
        <v>78</v>
      </c>
      <c r="H54" s="49" t="s">
        <v>21</v>
      </c>
      <c r="I54" s="248">
        <v>89016</v>
      </c>
      <c r="J54" s="95">
        <f t="shared" si="7"/>
        <v>1236.33</v>
      </c>
      <c r="K54" s="252">
        <v>1.8</v>
      </c>
      <c r="L54" s="238">
        <f t="shared" si="8"/>
        <v>2225</v>
      </c>
      <c r="M54" s="136"/>
      <c r="N54" s="136"/>
      <c r="O54" s="136"/>
      <c r="P54" s="136"/>
      <c r="Q54" s="238">
        <f>17697*25%/72*P54</f>
        <v>0</v>
      </c>
      <c r="R54" s="136"/>
      <c r="S54" s="136"/>
      <c r="T54" s="238"/>
      <c r="U54" s="238">
        <f t="shared" si="10"/>
        <v>223</v>
      </c>
      <c r="V54" s="238">
        <f t="shared" si="11"/>
        <v>2448</v>
      </c>
    </row>
    <row r="55" spans="1:22" s="35" customFormat="1" ht="60">
      <c r="A55" s="239">
        <v>4</v>
      </c>
      <c r="B55" s="241"/>
      <c r="C55" s="242" t="s">
        <v>167</v>
      </c>
      <c r="D55" s="240" t="s">
        <v>33</v>
      </c>
      <c r="E55" s="241" t="s">
        <v>22</v>
      </c>
      <c r="F55" s="45" t="s">
        <v>25</v>
      </c>
      <c r="G55" s="45" t="s">
        <v>74</v>
      </c>
      <c r="H55" s="47" t="s">
        <v>21</v>
      </c>
      <c r="I55" s="243">
        <v>90609</v>
      </c>
      <c r="J55" s="95">
        <f t="shared" si="7"/>
        <v>1258.46</v>
      </c>
      <c r="K55" s="252">
        <v>1</v>
      </c>
      <c r="L55" s="238">
        <f t="shared" si="8"/>
        <v>1258</v>
      </c>
      <c r="M55" s="136"/>
      <c r="N55" s="136"/>
      <c r="O55" s="136"/>
      <c r="P55" s="136"/>
      <c r="Q55" s="238">
        <f>17697*20%/72*P55</f>
        <v>0</v>
      </c>
      <c r="R55" s="136"/>
      <c r="S55" s="136"/>
      <c r="T55" s="238"/>
      <c r="U55" s="238">
        <f t="shared" si="10"/>
        <v>126</v>
      </c>
      <c r="V55" s="238">
        <f t="shared" si="11"/>
        <v>1384</v>
      </c>
    </row>
    <row r="56" spans="1:22" s="35" customFormat="1" ht="90">
      <c r="A56" s="136">
        <v>5</v>
      </c>
      <c r="B56" s="244"/>
      <c r="C56" s="242" t="s">
        <v>257</v>
      </c>
      <c r="D56" s="240" t="s">
        <v>33</v>
      </c>
      <c r="E56" s="240" t="s">
        <v>128</v>
      </c>
      <c r="F56" s="117" t="s">
        <v>134</v>
      </c>
      <c r="G56" s="45" t="s">
        <v>95</v>
      </c>
      <c r="H56" s="47" t="s">
        <v>30</v>
      </c>
      <c r="I56" s="237">
        <v>77867</v>
      </c>
      <c r="J56" s="95">
        <f t="shared" si="7"/>
        <v>1081.49</v>
      </c>
      <c r="K56" s="252">
        <f>5.875+4.875+4.475+1.8</f>
        <v>17.024999999999999</v>
      </c>
      <c r="L56" s="238">
        <f t="shared" si="8"/>
        <v>18412</v>
      </c>
      <c r="M56" s="136"/>
      <c r="N56" s="136"/>
      <c r="O56" s="136"/>
      <c r="P56" s="136"/>
      <c r="Q56" s="238">
        <f>17697*20%/72*P56</f>
        <v>0</v>
      </c>
      <c r="R56" s="136"/>
      <c r="S56" s="136"/>
      <c r="T56" s="238"/>
      <c r="U56" s="238">
        <f t="shared" si="10"/>
        <v>1841</v>
      </c>
      <c r="V56" s="238">
        <f t="shared" si="11"/>
        <v>20253</v>
      </c>
    </row>
    <row r="57" spans="1:22" s="35" customFormat="1" ht="55.5" customHeight="1">
      <c r="A57" s="239">
        <v>6</v>
      </c>
      <c r="B57" s="241"/>
      <c r="C57" s="242" t="s">
        <v>258</v>
      </c>
      <c r="D57" s="240" t="s">
        <v>33</v>
      </c>
      <c r="E57" s="241" t="s">
        <v>26</v>
      </c>
      <c r="F57" s="21" t="s">
        <v>57</v>
      </c>
      <c r="G57" s="53" t="s">
        <v>87</v>
      </c>
      <c r="H57" s="47" t="s">
        <v>21</v>
      </c>
      <c r="I57" s="243">
        <v>84061</v>
      </c>
      <c r="J57" s="95">
        <f t="shared" si="7"/>
        <v>1167.51</v>
      </c>
      <c r="K57" s="252">
        <v>11.975</v>
      </c>
      <c r="L57" s="238">
        <f t="shared" si="8"/>
        <v>13981</v>
      </c>
      <c r="M57" s="136"/>
      <c r="N57" s="136"/>
      <c r="O57" s="136"/>
      <c r="P57" s="136"/>
      <c r="Q57" s="238">
        <f t="shared" ref="Q57" si="12">17697*20%/72*P57</f>
        <v>0</v>
      </c>
      <c r="R57" s="136"/>
      <c r="S57" s="136"/>
      <c r="T57" s="238"/>
      <c r="U57" s="238">
        <f t="shared" si="10"/>
        <v>1398</v>
      </c>
      <c r="V57" s="238">
        <f t="shared" si="11"/>
        <v>15379</v>
      </c>
    </row>
    <row r="58" spans="1:22" s="35" customFormat="1" ht="31.5" customHeight="1">
      <c r="A58" s="136">
        <v>7</v>
      </c>
      <c r="B58" s="240"/>
      <c r="C58" s="266" t="s">
        <v>259</v>
      </c>
      <c r="D58" s="136" t="s">
        <v>33</v>
      </c>
      <c r="E58" s="248"/>
      <c r="F58" s="55"/>
      <c r="G58" s="20" t="s">
        <v>32</v>
      </c>
      <c r="H58" s="47" t="s">
        <v>30</v>
      </c>
      <c r="I58" s="247">
        <v>85653</v>
      </c>
      <c r="J58" s="95">
        <f>I58/72</f>
        <v>1189.6300000000001</v>
      </c>
      <c r="K58" s="136">
        <v>4.5999999999999996</v>
      </c>
      <c r="L58" s="255">
        <f t="shared" si="8"/>
        <v>5472</v>
      </c>
      <c r="M58" s="136"/>
      <c r="N58" s="136"/>
      <c r="O58" s="136"/>
      <c r="P58" s="136"/>
      <c r="Q58" s="238">
        <f t="shared" ref="Q58" si="13">17697*20%/72*P58</f>
        <v>0</v>
      </c>
      <c r="R58" s="136"/>
      <c r="S58" s="136"/>
      <c r="T58" s="238"/>
      <c r="U58" s="238">
        <f t="shared" si="10"/>
        <v>547</v>
      </c>
      <c r="V58" s="238">
        <f t="shared" si="11"/>
        <v>6019</v>
      </c>
    </row>
    <row r="59" spans="1:22" s="35" customFormat="1" ht="15">
      <c r="A59" s="135"/>
      <c r="B59" s="135" t="s">
        <v>8</v>
      </c>
      <c r="C59" s="136"/>
      <c r="D59" s="136"/>
      <c r="E59" s="136"/>
      <c r="F59" s="140"/>
      <c r="G59" s="135"/>
      <c r="H59" s="136"/>
      <c r="I59" s="136"/>
      <c r="J59" s="95"/>
      <c r="K59" s="95">
        <f t="shared" ref="K59:V59" si="14">SUM(K52:K58)</f>
        <v>47.35</v>
      </c>
      <c r="L59" s="95">
        <f t="shared" si="14"/>
        <v>55194</v>
      </c>
      <c r="M59" s="95">
        <f t="shared" si="14"/>
        <v>0</v>
      </c>
      <c r="N59" s="95">
        <f t="shared" si="14"/>
        <v>0</v>
      </c>
      <c r="O59" s="95">
        <f t="shared" si="14"/>
        <v>0</v>
      </c>
      <c r="P59" s="95">
        <f t="shared" si="14"/>
        <v>0</v>
      </c>
      <c r="Q59" s="95">
        <f t="shared" si="14"/>
        <v>0</v>
      </c>
      <c r="R59" s="95">
        <f t="shared" si="14"/>
        <v>0</v>
      </c>
      <c r="S59" s="95">
        <f t="shared" si="14"/>
        <v>0</v>
      </c>
      <c r="T59" s="95">
        <f t="shared" si="14"/>
        <v>0</v>
      </c>
      <c r="U59" s="95">
        <f t="shared" si="14"/>
        <v>5520</v>
      </c>
      <c r="V59" s="95">
        <f t="shared" si="14"/>
        <v>60714</v>
      </c>
    </row>
    <row r="60" spans="1:22" s="35" customFormat="1" ht="1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8" t="s">
        <v>123</v>
      </c>
      <c r="P60" s="98"/>
      <c r="Q60" s="98"/>
      <c r="R60" s="98"/>
      <c r="S60" s="99"/>
      <c r="T60" s="99"/>
      <c r="U60" s="137"/>
      <c r="V60" s="137"/>
    </row>
    <row r="61" spans="1:22" s="35" customFormat="1"/>
    <row r="62" spans="1:22" s="35" customFormat="1" ht="15">
      <c r="A62" s="93"/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</row>
    <row r="63" spans="1:22" s="35" customFormat="1" ht="15.75">
      <c r="A63" s="100" t="s">
        <v>0</v>
      </c>
      <c r="B63" s="100"/>
      <c r="C63" s="100"/>
      <c r="D63" s="100"/>
      <c r="E63" s="101"/>
      <c r="F63" s="101"/>
      <c r="G63" s="101"/>
      <c r="H63" s="101"/>
      <c r="I63" s="101"/>
      <c r="J63" s="101"/>
      <c r="K63" s="101"/>
      <c r="L63" s="101"/>
      <c r="M63" s="101"/>
      <c r="N63" s="92" t="s">
        <v>1</v>
      </c>
      <c r="O63" s="92"/>
      <c r="P63" s="92"/>
      <c r="Q63" s="92"/>
      <c r="R63" s="92"/>
      <c r="S63" s="92"/>
      <c r="T63" s="92"/>
      <c r="U63" s="93"/>
      <c r="V63" s="93"/>
    </row>
    <row r="64" spans="1:22" s="35" customFormat="1" ht="15.75">
      <c r="A64" s="100" t="s">
        <v>2</v>
      </c>
      <c r="B64" s="100"/>
      <c r="C64" s="100"/>
      <c r="D64" s="100"/>
      <c r="E64" s="101"/>
      <c r="F64" s="101"/>
      <c r="G64" s="101"/>
      <c r="H64" s="101"/>
      <c r="I64" s="101"/>
      <c r="J64" s="101"/>
      <c r="K64" s="101"/>
      <c r="L64" s="101"/>
      <c r="M64" s="101"/>
      <c r="N64" s="92" t="s">
        <v>3</v>
      </c>
      <c r="O64" s="92"/>
      <c r="P64" s="92"/>
      <c r="Q64" s="92"/>
      <c r="R64" s="92"/>
      <c r="S64" s="92"/>
      <c r="T64" s="92"/>
      <c r="U64" s="93"/>
      <c r="V64" s="93"/>
    </row>
    <row r="65" spans="1:22" s="35" customFormat="1" ht="15.75">
      <c r="A65" s="100"/>
      <c r="B65" s="100"/>
      <c r="C65" s="100"/>
      <c r="D65" s="100"/>
      <c r="E65" s="101"/>
      <c r="F65" s="101"/>
      <c r="G65" s="101"/>
      <c r="H65" s="101"/>
      <c r="I65" s="101"/>
      <c r="J65" s="101"/>
      <c r="K65" s="101"/>
      <c r="L65" s="101"/>
      <c r="M65" s="101"/>
      <c r="N65" s="91" t="s">
        <v>4</v>
      </c>
      <c r="O65" s="91"/>
      <c r="P65" s="91"/>
      <c r="Q65" s="91"/>
      <c r="R65" s="91"/>
      <c r="S65" s="91"/>
      <c r="T65" s="91"/>
      <c r="U65" s="93"/>
      <c r="V65" s="93"/>
    </row>
    <row r="66" spans="1:22" s="35" customFormat="1" ht="15.75">
      <c r="A66" s="100" t="s">
        <v>5</v>
      </c>
      <c r="B66" s="100"/>
      <c r="C66" s="100" t="s">
        <v>6</v>
      </c>
      <c r="D66" s="100"/>
      <c r="E66" s="327" t="s">
        <v>96</v>
      </c>
      <c r="F66" s="327"/>
      <c r="G66" s="327"/>
      <c r="H66" s="327"/>
      <c r="I66" s="327"/>
      <c r="J66" s="327"/>
      <c r="K66" s="327"/>
      <c r="L66" s="327"/>
      <c r="M66" s="93"/>
      <c r="N66" s="92" t="s">
        <v>72</v>
      </c>
      <c r="O66" s="92"/>
      <c r="P66" s="92"/>
      <c r="Q66" s="92"/>
      <c r="R66" s="92"/>
      <c r="S66" s="92"/>
      <c r="T66" s="92"/>
      <c r="U66" s="93"/>
      <c r="V66" s="93"/>
    </row>
    <row r="67" spans="1:22" s="35" customFormat="1" ht="15.75">
      <c r="A67" s="100"/>
      <c r="B67" s="100"/>
      <c r="C67" s="100"/>
      <c r="D67" s="100"/>
      <c r="E67" s="328" t="s">
        <v>97</v>
      </c>
      <c r="F67" s="328"/>
      <c r="G67" s="328"/>
      <c r="H67" s="328"/>
      <c r="I67" s="328"/>
      <c r="J67" s="328"/>
      <c r="K67" s="328"/>
      <c r="L67" s="328"/>
      <c r="M67" s="328"/>
      <c r="N67" s="101"/>
      <c r="O67" s="101"/>
      <c r="P67" s="101"/>
      <c r="Q67" s="101"/>
      <c r="R67" s="101"/>
      <c r="S67" s="101"/>
      <c r="T67" s="101"/>
      <c r="U67" s="101"/>
      <c r="V67" s="93"/>
    </row>
    <row r="68" spans="1:22" s="35" customFormat="1" ht="15">
      <c r="A68" s="101"/>
      <c r="B68" s="101"/>
      <c r="C68" s="101"/>
      <c r="D68" s="101"/>
      <c r="E68" s="329" t="s">
        <v>125</v>
      </c>
      <c r="F68" s="329"/>
      <c r="G68" s="329"/>
      <c r="H68" s="329"/>
      <c r="I68" s="329"/>
      <c r="J68" s="329"/>
      <c r="K68" s="329"/>
      <c r="L68" s="329"/>
      <c r="M68" s="329"/>
      <c r="N68" s="101"/>
      <c r="O68" s="101"/>
      <c r="P68" s="101"/>
      <c r="Q68" s="101"/>
      <c r="R68" s="101"/>
      <c r="S68" s="101"/>
      <c r="T68" s="101"/>
      <c r="U68" s="101"/>
      <c r="V68" s="93"/>
    </row>
    <row r="69" spans="1:22" s="35" customFormat="1" ht="15">
      <c r="A69" s="101"/>
      <c r="B69" s="101"/>
      <c r="C69" s="101"/>
      <c r="D69" s="101"/>
      <c r="E69" s="329" t="s">
        <v>7</v>
      </c>
      <c r="F69" s="329"/>
      <c r="G69" s="329"/>
      <c r="H69" s="329"/>
      <c r="I69" s="329"/>
      <c r="J69" s="329"/>
      <c r="K69" s="329"/>
      <c r="L69" s="329"/>
      <c r="M69" s="329"/>
      <c r="N69" s="101"/>
      <c r="O69" s="101"/>
      <c r="P69" s="101"/>
      <c r="Q69" s="101"/>
      <c r="R69" s="101"/>
      <c r="S69" s="101"/>
      <c r="T69" s="101"/>
      <c r="U69" s="101"/>
      <c r="V69" s="93"/>
    </row>
    <row r="70" spans="1:22" s="35" customFormat="1" ht="15">
      <c r="A70" s="101"/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 t="s">
        <v>98</v>
      </c>
      <c r="R70" s="101"/>
      <c r="S70" s="101"/>
      <c r="T70" s="101"/>
      <c r="U70" s="101"/>
      <c r="V70" s="93"/>
    </row>
    <row r="71" spans="1:22" s="35" customFormat="1" ht="15">
      <c r="A71" s="101"/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 t="s">
        <v>139</v>
      </c>
      <c r="R71" s="101"/>
      <c r="S71" s="101"/>
      <c r="T71" s="101"/>
      <c r="U71" s="101"/>
      <c r="V71" s="93"/>
    </row>
    <row r="72" spans="1:22" s="35" customFormat="1" ht="15">
      <c r="A72" s="93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 t="s">
        <v>99</v>
      </c>
      <c r="R72" s="93"/>
      <c r="S72" s="93"/>
      <c r="T72" s="93" t="s">
        <v>163</v>
      </c>
      <c r="U72" s="93"/>
      <c r="V72" s="93"/>
    </row>
    <row r="73" spans="1:22" s="35" customFormat="1" ht="15">
      <c r="A73" s="93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 t="s">
        <v>101</v>
      </c>
      <c r="R73" s="93"/>
      <c r="S73" s="93"/>
      <c r="T73" s="93">
        <v>2</v>
      </c>
      <c r="U73" s="93"/>
      <c r="V73" s="93"/>
    </row>
    <row r="74" spans="1:22" s="35" customFormat="1" ht="15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 t="s">
        <v>102</v>
      </c>
      <c r="R74" s="93"/>
      <c r="S74" s="93"/>
      <c r="T74" s="93">
        <v>15</v>
      </c>
      <c r="U74" s="93" t="s">
        <v>103</v>
      </c>
      <c r="V74" s="93"/>
    </row>
    <row r="75" spans="1:22" s="35" customFormat="1" ht="15">
      <c r="A75" s="93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 t="s">
        <v>104</v>
      </c>
      <c r="R75" s="93"/>
      <c r="S75" s="93"/>
      <c r="T75" s="93">
        <v>0</v>
      </c>
      <c r="U75" s="93">
        <f>T75*100/T74</f>
        <v>0</v>
      </c>
      <c r="V75" s="93" t="s">
        <v>17</v>
      </c>
    </row>
    <row r="76" spans="1:22" s="35" customFormat="1" ht="15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 t="s">
        <v>105</v>
      </c>
      <c r="R76" s="93"/>
      <c r="S76" s="93"/>
      <c r="T76" s="93">
        <v>15</v>
      </c>
      <c r="U76" s="93">
        <f>T76*100/T74</f>
        <v>100</v>
      </c>
      <c r="V76" s="93" t="s">
        <v>17</v>
      </c>
    </row>
    <row r="77" spans="1:22" s="35" customFormat="1" ht="15">
      <c r="A77" s="93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 t="s">
        <v>106</v>
      </c>
      <c r="R77" s="93"/>
      <c r="S77" s="93"/>
      <c r="T77" s="302">
        <f>K89</f>
        <v>41.174999999999997</v>
      </c>
      <c r="U77" s="93"/>
      <c r="V77" s="93"/>
    </row>
    <row r="78" spans="1:22" s="35" customFormat="1">
      <c r="B78" s="141" t="s">
        <v>261</v>
      </c>
      <c r="C78" s="35" t="s">
        <v>260</v>
      </c>
      <c r="D78" s="289"/>
    </row>
    <row r="79" spans="1:22" s="35" customFormat="1">
      <c r="A79" s="349" t="s">
        <v>108</v>
      </c>
      <c r="B79" s="349" t="s">
        <v>109</v>
      </c>
      <c r="C79" s="349" t="s">
        <v>110</v>
      </c>
      <c r="D79" s="349" t="s">
        <v>111</v>
      </c>
      <c r="E79" s="349" t="s">
        <v>10</v>
      </c>
      <c r="F79" s="349" t="s">
        <v>112</v>
      </c>
      <c r="G79" s="349" t="s">
        <v>113</v>
      </c>
      <c r="H79" s="349" t="s">
        <v>114</v>
      </c>
      <c r="I79" s="349" t="s">
        <v>137</v>
      </c>
      <c r="J79" s="349" t="s">
        <v>11</v>
      </c>
      <c r="K79" s="349" t="s">
        <v>116</v>
      </c>
      <c r="L79" s="349" t="s">
        <v>12</v>
      </c>
      <c r="M79" s="352" t="s">
        <v>117</v>
      </c>
      <c r="N79" s="352"/>
      <c r="O79" s="352"/>
      <c r="P79" s="352"/>
      <c r="Q79" s="352"/>
      <c r="R79" s="352"/>
      <c r="S79" s="352"/>
      <c r="T79" s="352"/>
      <c r="U79" s="349" t="s">
        <v>160</v>
      </c>
      <c r="V79" s="349" t="s">
        <v>119</v>
      </c>
    </row>
    <row r="80" spans="1:22" s="35" customFormat="1">
      <c r="A80" s="350"/>
      <c r="B80" s="350"/>
      <c r="C80" s="350"/>
      <c r="D80" s="350"/>
      <c r="E80" s="350"/>
      <c r="F80" s="350"/>
      <c r="G80" s="350"/>
      <c r="H80" s="350"/>
      <c r="I80" s="350"/>
      <c r="J80" s="350"/>
      <c r="K80" s="350"/>
      <c r="L80" s="350"/>
      <c r="M80" s="349" t="s">
        <v>120</v>
      </c>
      <c r="N80" s="349" t="s">
        <v>15</v>
      </c>
      <c r="O80" s="352" t="s">
        <v>16</v>
      </c>
      <c r="P80" s="352"/>
      <c r="Q80" s="352"/>
      <c r="R80" s="349"/>
      <c r="S80" s="349"/>
      <c r="T80" s="349"/>
      <c r="U80" s="350"/>
      <c r="V80" s="350"/>
    </row>
    <row r="81" spans="1:22" s="35" customFormat="1" ht="57" customHeight="1">
      <c r="A81" s="351"/>
      <c r="B81" s="351"/>
      <c r="C81" s="351"/>
      <c r="D81" s="351"/>
      <c r="E81" s="351"/>
      <c r="F81" s="351"/>
      <c r="G81" s="351"/>
      <c r="H81" s="351"/>
      <c r="I81" s="351"/>
      <c r="J81" s="351"/>
      <c r="K81" s="351"/>
      <c r="L81" s="351"/>
      <c r="M81" s="351"/>
      <c r="N81" s="351"/>
      <c r="O81" s="36" t="s">
        <v>17</v>
      </c>
      <c r="P81" s="36" t="s">
        <v>18</v>
      </c>
      <c r="Q81" s="36" t="s">
        <v>19</v>
      </c>
      <c r="R81" s="351"/>
      <c r="S81" s="351"/>
      <c r="T81" s="351"/>
      <c r="U81" s="351"/>
      <c r="V81" s="351"/>
    </row>
    <row r="82" spans="1:22" s="35" customFormat="1" ht="45">
      <c r="A82" s="140">
        <v>1</v>
      </c>
      <c r="B82" s="241"/>
      <c r="C82" s="242" t="s">
        <v>254</v>
      </c>
      <c r="D82" s="240" t="s">
        <v>33</v>
      </c>
      <c r="E82" s="240" t="s">
        <v>26</v>
      </c>
      <c r="F82" s="45" t="s">
        <v>43</v>
      </c>
      <c r="G82" s="241" t="s">
        <v>82</v>
      </c>
      <c r="H82" s="243" t="s">
        <v>21</v>
      </c>
      <c r="I82" s="243">
        <v>93971</v>
      </c>
      <c r="J82" s="95">
        <f>I82/72</f>
        <v>1305.1500000000001</v>
      </c>
      <c r="K82" s="96">
        <v>3.5</v>
      </c>
      <c r="L82" s="238">
        <f>J82*K82</f>
        <v>4568</v>
      </c>
      <c r="M82" s="136"/>
      <c r="N82" s="136"/>
      <c r="O82" s="136"/>
      <c r="P82" s="136"/>
      <c r="Q82" s="238">
        <f>17697*25%/72*P82</f>
        <v>0</v>
      </c>
      <c r="R82" s="238"/>
      <c r="S82" s="238"/>
      <c r="T82" s="238"/>
      <c r="U82" s="238">
        <f>L82*10%</f>
        <v>457</v>
      </c>
      <c r="V82" s="238">
        <f>M82+N82+Q82+R82+T82+U82+S82+L82</f>
        <v>5025</v>
      </c>
    </row>
    <row r="83" spans="1:22" s="35" customFormat="1" ht="45">
      <c r="A83" s="44">
        <v>2</v>
      </c>
      <c r="B83" s="244"/>
      <c r="C83" s="242" t="s">
        <v>255</v>
      </c>
      <c r="D83" s="240" t="s">
        <v>33</v>
      </c>
      <c r="E83" s="241" t="s">
        <v>41</v>
      </c>
      <c r="F83" s="45" t="s">
        <v>67</v>
      </c>
      <c r="G83" s="241" t="s">
        <v>90</v>
      </c>
      <c r="H83" s="237" t="s">
        <v>21</v>
      </c>
      <c r="I83" s="243">
        <v>89016</v>
      </c>
      <c r="J83" s="95">
        <f t="shared" ref="J83:J86" si="15">I83/72</f>
        <v>1236.33</v>
      </c>
      <c r="K83" s="96">
        <v>5.2</v>
      </c>
      <c r="L83" s="238">
        <f t="shared" ref="L83:L88" si="16">J83*K83</f>
        <v>6429</v>
      </c>
      <c r="M83" s="136"/>
      <c r="N83" s="136"/>
      <c r="O83" s="136"/>
      <c r="P83" s="136"/>
      <c r="Q83" s="238">
        <f t="shared" ref="Q83" si="17">17697*25%/72*P83</f>
        <v>0</v>
      </c>
      <c r="R83" s="136"/>
      <c r="S83" s="136"/>
      <c r="T83" s="238"/>
      <c r="U83" s="238">
        <f t="shared" ref="U83:U88" si="18">L83*10%</f>
        <v>643</v>
      </c>
      <c r="V83" s="238">
        <f t="shared" ref="V83:V88" si="19">M83+N83+Q83+R83+T83+U83+S83+L83</f>
        <v>7072</v>
      </c>
    </row>
    <row r="84" spans="1:22" s="35" customFormat="1" ht="46.5" customHeight="1">
      <c r="A84" s="140">
        <v>3</v>
      </c>
      <c r="B84" s="248"/>
      <c r="C84" s="248" t="s">
        <v>256</v>
      </c>
      <c r="D84" s="240" t="s">
        <v>33</v>
      </c>
      <c r="E84" s="248" t="s">
        <v>126</v>
      </c>
      <c r="F84" s="55" t="s">
        <v>127</v>
      </c>
      <c r="G84" s="284" t="s">
        <v>78</v>
      </c>
      <c r="H84" s="275" t="s">
        <v>21</v>
      </c>
      <c r="I84" s="248">
        <v>89016</v>
      </c>
      <c r="J84" s="95">
        <f t="shared" si="15"/>
        <v>1236.33</v>
      </c>
      <c r="K84" s="96">
        <v>1.8</v>
      </c>
      <c r="L84" s="238">
        <f t="shared" si="16"/>
        <v>2225</v>
      </c>
      <c r="M84" s="136"/>
      <c r="N84" s="136"/>
      <c r="O84" s="136"/>
      <c r="P84" s="136"/>
      <c r="Q84" s="238">
        <f>17697*25%/72*P84</f>
        <v>0</v>
      </c>
      <c r="R84" s="136"/>
      <c r="S84" s="136"/>
      <c r="T84" s="238"/>
      <c r="U84" s="238">
        <f t="shared" si="18"/>
        <v>223</v>
      </c>
      <c r="V84" s="238">
        <f t="shared" si="19"/>
        <v>2448</v>
      </c>
    </row>
    <row r="85" spans="1:22" s="35" customFormat="1" ht="60">
      <c r="A85" s="44">
        <v>4</v>
      </c>
      <c r="B85" s="241"/>
      <c r="C85" s="242" t="s">
        <v>167</v>
      </c>
      <c r="D85" s="240" t="s">
        <v>33</v>
      </c>
      <c r="E85" s="241" t="s">
        <v>22</v>
      </c>
      <c r="F85" s="45" t="s">
        <v>25</v>
      </c>
      <c r="G85" s="241" t="s">
        <v>74</v>
      </c>
      <c r="H85" s="243" t="s">
        <v>21</v>
      </c>
      <c r="I85" s="243">
        <v>90609</v>
      </c>
      <c r="J85" s="95">
        <f t="shared" si="15"/>
        <v>1258.46</v>
      </c>
      <c r="K85" s="96">
        <v>1</v>
      </c>
      <c r="L85" s="238">
        <f t="shared" si="16"/>
        <v>1258</v>
      </c>
      <c r="M85" s="136"/>
      <c r="N85" s="136"/>
      <c r="O85" s="136"/>
      <c r="P85" s="136"/>
      <c r="Q85" s="238">
        <f>17697*20%/72*P85</f>
        <v>0</v>
      </c>
      <c r="R85" s="136"/>
      <c r="S85" s="136"/>
      <c r="T85" s="238"/>
      <c r="U85" s="238">
        <f t="shared" si="18"/>
        <v>126</v>
      </c>
      <c r="V85" s="238">
        <f t="shared" si="19"/>
        <v>1384</v>
      </c>
    </row>
    <row r="86" spans="1:22" s="35" customFormat="1" ht="75">
      <c r="A86" s="140">
        <v>5</v>
      </c>
      <c r="B86" s="244"/>
      <c r="C86" s="242" t="s">
        <v>262</v>
      </c>
      <c r="D86" s="240" t="s">
        <v>33</v>
      </c>
      <c r="E86" s="240" t="s">
        <v>128</v>
      </c>
      <c r="F86" s="117" t="s">
        <v>134</v>
      </c>
      <c r="G86" s="241" t="s">
        <v>95</v>
      </c>
      <c r="H86" s="243" t="s">
        <v>30</v>
      </c>
      <c r="I86" s="237">
        <v>77867</v>
      </c>
      <c r="J86" s="95">
        <f t="shared" si="15"/>
        <v>1081.49</v>
      </c>
      <c r="K86" s="96">
        <f>4.9+5.7+3</f>
        <v>13.6</v>
      </c>
      <c r="L86" s="238">
        <f t="shared" si="16"/>
        <v>14708</v>
      </c>
      <c r="M86" s="136"/>
      <c r="N86" s="136"/>
      <c r="O86" s="136"/>
      <c r="P86" s="136"/>
      <c r="Q86" s="238">
        <f t="shared" ref="Q86:Q87" si="20">17697*20%/72*P86</f>
        <v>0</v>
      </c>
      <c r="R86" s="136"/>
      <c r="S86" s="136"/>
      <c r="T86" s="238"/>
      <c r="U86" s="238">
        <f t="shared" si="18"/>
        <v>1471</v>
      </c>
      <c r="V86" s="238">
        <f t="shared" si="19"/>
        <v>16179</v>
      </c>
    </row>
    <row r="87" spans="1:22" s="35" customFormat="1" ht="45">
      <c r="A87" s="38">
        <v>6</v>
      </c>
      <c r="B87" s="241"/>
      <c r="C87" s="242" t="s">
        <v>258</v>
      </c>
      <c r="D87" s="240" t="s">
        <v>33</v>
      </c>
      <c r="E87" s="241" t="s">
        <v>56</v>
      </c>
      <c r="F87" s="21" t="s">
        <v>57</v>
      </c>
      <c r="G87" s="256" t="s">
        <v>87</v>
      </c>
      <c r="H87" s="243" t="s">
        <v>21</v>
      </c>
      <c r="I87" s="243">
        <v>84061</v>
      </c>
      <c r="J87" s="95">
        <f>I87/72</f>
        <v>1167.51</v>
      </c>
      <c r="K87" s="136">
        <v>9.4</v>
      </c>
      <c r="L87" s="255">
        <f t="shared" si="16"/>
        <v>10975</v>
      </c>
      <c r="M87" s="136"/>
      <c r="N87" s="136"/>
      <c r="O87" s="136"/>
      <c r="P87" s="136"/>
      <c r="Q87" s="238">
        <f t="shared" si="20"/>
        <v>0</v>
      </c>
      <c r="R87" s="136"/>
      <c r="S87" s="136"/>
      <c r="T87" s="238"/>
      <c r="U87" s="238">
        <f t="shared" si="18"/>
        <v>1098</v>
      </c>
      <c r="V87" s="238">
        <f t="shared" si="19"/>
        <v>12073</v>
      </c>
    </row>
    <row r="88" spans="1:22" s="35" customFormat="1" ht="45">
      <c r="A88" s="38">
        <v>7</v>
      </c>
      <c r="B88" s="245"/>
      <c r="C88" s="266" t="s">
        <v>263</v>
      </c>
      <c r="D88" s="240" t="s">
        <v>33</v>
      </c>
      <c r="E88" s="241"/>
      <c r="F88" s="21"/>
      <c r="G88" s="247" t="s">
        <v>32</v>
      </c>
      <c r="H88" s="243" t="s">
        <v>30</v>
      </c>
      <c r="I88" s="247">
        <v>85653</v>
      </c>
      <c r="J88" s="95">
        <f>I88/72</f>
        <v>1189.6300000000001</v>
      </c>
      <c r="K88" s="136">
        <f>0.225+4.8+0.3+1.35</f>
        <v>6.6749999999999998</v>
      </c>
      <c r="L88" s="255">
        <f t="shared" si="16"/>
        <v>7941</v>
      </c>
      <c r="M88" s="136"/>
      <c r="N88" s="136"/>
      <c r="O88" s="136"/>
      <c r="P88" s="136"/>
      <c r="Q88" s="238"/>
      <c r="R88" s="136"/>
      <c r="S88" s="136"/>
      <c r="T88" s="238"/>
      <c r="U88" s="238">
        <f t="shared" si="18"/>
        <v>794</v>
      </c>
      <c r="V88" s="238">
        <f t="shared" si="19"/>
        <v>8735</v>
      </c>
    </row>
    <row r="89" spans="1:22" s="35" customFormat="1" ht="15">
      <c r="A89" s="61"/>
      <c r="B89" s="135" t="s">
        <v>8</v>
      </c>
      <c r="C89" s="136"/>
      <c r="D89" s="136"/>
      <c r="E89" s="136"/>
      <c r="F89" s="136"/>
      <c r="G89" s="135"/>
      <c r="H89" s="136"/>
      <c r="I89" s="136"/>
      <c r="J89" s="95"/>
      <c r="K89" s="252">
        <f>SUM(K82:K88)</f>
        <v>41.174999999999997</v>
      </c>
      <c r="L89" s="95">
        <f t="shared" ref="L89:V89" si="21">SUM(L82:L88)</f>
        <v>48104</v>
      </c>
      <c r="M89" s="95">
        <f t="shared" si="21"/>
        <v>0</v>
      </c>
      <c r="N89" s="95">
        <f t="shared" si="21"/>
        <v>0</v>
      </c>
      <c r="O89" s="95">
        <f t="shared" si="21"/>
        <v>0</v>
      </c>
      <c r="P89" s="95">
        <f t="shared" si="21"/>
        <v>0</v>
      </c>
      <c r="Q89" s="95">
        <f t="shared" si="21"/>
        <v>0</v>
      </c>
      <c r="R89" s="95">
        <f t="shared" si="21"/>
        <v>0</v>
      </c>
      <c r="S89" s="95">
        <f t="shared" si="21"/>
        <v>0</v>
      </c>
      <c r="T89" s="95">
        <f t="shared" si="21"/>
        <v>0</v>
      </c>
      <c r="U89" s="95">
        <f t="shared" si="21"/>
        <v>4812</v>
      </c>
      <c r="V89" s="95">
        <f t="shared" si="21"/>
        <v>52916</v>
      </c>
    </row>
    <row r="90" spans="1:22" s="35" customFormat="1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7" t="s">
        <v>123</v>
      </c>
      <c r="P90" s="57"/>
      <c r="Q90" s="57"/>
      <c r="R90" s="57"/>
      <c r="S90" s="58"/>
      <c r="T90" s="58"/>
      <c r="U90" s="59"/>
      <c r="V90" s="59"/>
    </row>
    <row r="91" spans="1:22" s="35" customFormat="1" ht="15">
      <c r="A91" s="93"/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</row>
    <row r="92" spans="1:22" s="35" customFormat="1" ht="15.75">
      <c r="A92" s="100" t="s">
        <v>0</v>
      </c>
      <c r="B92" s="100"/>
      <c r="C92" s="100"/>
      <c r="D92" s="100"/>
      <c r="E92" s="101"/>
      <c r="F92" s="101"/>
      <c r="G92" s="101"/>
      <c r="H92" s="101"/>
      <c r="I92" s="101"/>
      <c r="J92" s="101"/>
      <c r="K92" s="101"/>
      <c r="L92" s="101"/>
      <c r="M92" s="101"/>
      <c r="N92" s="92" t="s">
        <v>1</v>
      </c>
      <c r="O92" s="92"/>
      <c r="P92" s="92"/>
      <c r="Q92" s="92"/>
      <c r="R92" s="92"/>
      <c r="S92" s="92"/>
      <c r="T92" s="92"/>
      <c r="U92" s="93"/>
      <c r="V92" s="93"/>
    </row>
    <row r="93" spans="1:22" s="35" customFormat="1" ht="15.75">
      <c r="A93" s="100" t="s">
        <v>2</v>
      </c>
      <c r="B93" s="100"/>
      <c r="C93" s="100"/>
      <c r="D93" s="100"/>
      <c r="E93" s="101"/>
      <c r="F93" s="101"/>
      <c r="G93" s="101"/>
      <c r="H93" s="101"/>
      <c r="I93" s="101"/>
      <c r="J93" s="101"/>
      <c r="K93" s="101"/>
      <c r="L93" s="101"/>
      <c r="M93" s="101"/>
      <c r="N93" s="92" t="s">
        <v>3</v>
      </c>
      <c r="O93" s="92"/>
      <c r="P93" s="92"/>
      <c r="Q93" s="92"/>
      <c r="R93" s="92"/>
      <c r="S93" s="92"/>
      <c r="T93" s="92"/>
      <c r="U93" s="93"/>
      <c r="V93" s="93"/>
    </row>
    <row r="94" spans="1:22" s="35" customFormat="1" ht="15.75">
      <c r="A94" s="100"/>
      <c r="B94" s="100"/>
      <c r="C94" s="100"/>
      <c r="D94" s="100"/>
      <c r="E94" s="101"/>
      <c r="F94" s="101"/>
      <c r="G94" s="101"/>
      <c r="H94" s="101"/>
      <c r="I94" s="101"/>
      <c r="J94" s="101"/>
      <c r="K94" s="101"/>
      <c r="L94" s="101"/>
      <c r="M94" s="101"/>
      <c r="N94" s="91" t="s">
        <v>4</v>
      </c>
      <c r="O94" s="91"/>
      <c r="P94" s="91"/>
      <c r="Q94" s="91"/>
      <c r="R94" s="91"/>
      <c r="S94" s="91"/>
      <c r="T94" s="91"/>
      <c r="U94" s="93"/>
      <c r="V94" s="93"/>
    </row>
    <row r="95" spans="1:22" s="35" customFormat="1" ht="15.75">
      <c r="A95" s="100" t="s">
        <v>5</v>
      </c>
      <c r="B95" s="100"/>
      <c r="C95" s="100" t="s">
        <v>6</v>
      </c>
      <c r="D95" s="100"/>
      <c r="E95" s="327" t="s">
        <v>96</v>
      </c>
      <c r="F95" s="327"/>
      <c r="G95" s="327"/>
      <c r="H95" s="327"/>
      <c r="I95" s="327"/>
      <c r="J95" s="327"/>
      <c r="K95" s="327"/>
      <c r="L95" s="327"/>
      <c r="M95" s="93"/>
      <c r="N95" s="92" t="s">
        <v>72</v>
      </c>
      <c r="O95" s="92"/>
      <c r="P95" s="92"/>
      <c r="Q95" s="92"/>
      <c r="R95" s="92"/>
      <c r="S95" s="92"/>
      <c r="T95" s="92"/>
      <c r="U95" s="93"/>
      <c r="V95" s="93"/>
    </row>
    <row r="96" spans="1:22" s="35" customFormat="1" ht="15.75">
      <c r="A96" s="100"/>
      <c r="B96" s="100"/>
      <c r="C96" s="100"/>
      <c r="D96" s="100"/>
      <c r="E96" s="328" t="s">
        <v>97</v>
      </c>
      <c r="F96" s="328"/>
      <c r="G96" s="328"/>
      <c r="H96" s="328"/>
      <c r="I96" s="328"/>
      <c r="J96" s="328"/>
      <c r="K96" s="328"/>
      <c r="L96" s="328"/>
      <c r="M96" s="328"/>
      <c r="N96" s="101"/>
      <c r="O96" s="101"/>
      <c r="P96" s="101"/>
      <c r="Q96" s="101"/>
      <c r="R96" s="101"/>
      <c r="S96" s="101"/>
      <c r="T96" s="101"/>
      <c r="U96" s="101"/>
      <c r="V96" s="93"/>
    </row>
    <row r="97" spans="1:22" s="35" customFormat="1" ht="15">
      <c r="A97" s="101"/>
      <c r="B97" s="101"/>
      <c r="C97" s="101"/>
      <c r="D97" s="101"/>
      <c r="E97" s="329" t="s">
        <v>125</v>
      </c>
      <c r="F97" s="329"/>
      <c r="G97" s="329"/>
      <c r="H97" s="329"/>
      <c r="I97" s="329"/>
      <c r="J97" s="329"/>
      <c r="K97" s="329"/>
      <c r="L97" s="329"/>
      <c r="M97" s="329"/>
      <c r="N97" s="101"/>
      <c r="O97" s="101"/>
      <c r="P97" s="101"/>
      <c r="Q97" s="101"/>
      <c r="R97" s="101"/>
      <c r="S97" s="101"/>
      <c r="T97" s="101"/>
      <c r="U97" s="101"/>
      <c r="V97" s="93"/>
    </row>
    <row r="98" spans="1:22" s="35" customFormat="1" ht="15">
      <c r="A98" s="101"/>
      <c r="B98" s="101"/>
      <c r="C98" s="101"/>
      <c r="D98" s="101"/>
      <c r="E98" s="329" t="s">
        <v>7</v>
      </c>
      <c r="F98" s="329"/>
      <c r="G98" s="329"/>
      <c r="H98" s="329"/>
      <c r="I98" s="329"/>
      <c r="J98" s="329"/>
      <c r="K98" s="329"/>
      <c r="L98" s="329"/>
      <c r="M98" s="329"/>
      <c r="N98" s="101"/>
      <c r="O98" s="101"/>
      <c r="P98" s="101"/>
      <c r="Q98" s="101"/>
      <c r="R98" s="101"/>
      <c r="S98" s="101"/>
      <c r="T98" s="101"/>
      <c r="U98" s="101"/>
      <c r="V98" s="93"/>
    </row>
    <row r="99" spans="1:22" s="35" customFormat="1" ht="15">
      <c r="A99" s="101"/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 t="s">
        <v>98</v>
      </c>
      <c r="R99" s="101"/>
      <c r="S99" s="101"/>
      <c r="T99" s="101"/>
      <c r="U99" s="101"/>
      <c r="V99" s="93"/>
    </row>
    <row r="100" spans="1:22" s="35" customFormat="1" ht="15">
      <c r="A100" s="101"/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 t="s">
        <v>139</v>
      </c>
      <c r="R100" s="101"/>
      <c r="S100" s="101"/>
      <c r="T100" s="101"/>
      <c r="U100" s="101"/>
      <c r="V100" s="93"/>
    </row>
    <row r="101" spans="1:22" s="35" customFormat="1" ht="15">
      <c r="A101" s="93"/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 t="s">
        <v>99</v>
      </c>
      <c r="R101" s="93"/>
      <c r="S101" s="93"/>
      <c r="T101" s="93" t="s">
        <v>163</v>
      </c>
      <c r="U101" s="93"/>
      <c r="V101" s="93"/>
    </row>
    <row r="102" spans="1:22" s="35" customFormat="1" ht="15">
      <c r="A102" s="93"/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 t="s">
        <v>101</v>
      </c>
      <c r="R102" s="93"/>
      <c r="S102" s="93"/>
      <c r="T102" s="93">
        <v>4</v>
      </c>
      <c r="U102" s="93"/>
      <c r="V102" s="93"/>
    </row>
    <row r="103" spans="1:22" s="35" customFormat="1" ht="15">
      <c r="A103" s="93"/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 t="s">
        <v>102</v>
      </c>
      <c r="R103" s="93"/>
      <c r="S103" s="93"/>
      <c r="T103" s="93">
        <v>16</v>
      </c>
      <c r="U103" s="93" t="s">
        <v>103</v>
      </c>
      <c r="V103" s="93"/>
    </row>
    <row r="104" spans="1:22" s="35" customFormat="1" ht="15">
      <c r="A104" s="93"/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 t="s">
        <v>104</v>
      </c>
      <c r="R104" s="93"/>
      <c r="S104" s="93"/>
      <c r="T104" s="93">
        <v>0</v>
      </c>
      <c r="U104" s="93">
        <f>T104*100/T103</f>
        <v>0</v>
      </c>
      <c r="V104" s="93" t="s">
        <v>17</v>
      </c>
    </row>
    <row r="105" spans="1:22" s="35" customFormat="1" ht="15">
      <c r="A105" s="93"/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 t="s">
        <v>105</v>
      </c>
      <c r="R105" s="93"/>
      <c r="S105" s="93"/>
      <c r="T105" s="93">
        <v>16</v>
      </c>
      <c r="U105" s="93">
        <f>T105*100/T103</f>
        <v>100</v>
      </c>
      <c r="V105" s="93" t="s">
        <v>17</v>
      </c>
    </row>
    <row r="106" spans="1:22" s="35" customFormat="1" ht="15">
      <c r="A106" s="93"/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 t="s">
        <v>106</v>
      </c>
      <c r="R106" s="93"/>
      <c r="S106" s="93"/>
      <c r="T106" s="264">
        <f>K125</f>
        <v>88.2</v>
      </c>
      <c r="U106" s="93"/>
      <c r="V106" s="93"/>
    </row>
    <row r="107" spans="1:22" s="35" customFormat="1">
      <c r="B107" s="35" t="s">
        <v>264</v>
      </c>
      <c r="C107" s="35" t="s">
        <v>260</v>
      </c>
      <c r="D107" s="142"/>
    </row>
    <row r="108" spans="1:22" s="35" customFormat="1">
      <c r="A108" s="349" t="s">
        <v>108</v>
      </c>
      <c r="B108" s="349" t="s">
        <v>109</v>
      </c>
      <c r="C108" s="349" t="s">
        <v>110</v>
      </c>
      <c r="D108" s="349" t="s">
        <v>111</v>
      </c>
      <c r="E108" s="349" t="s">
        <v>10</v>
      </c>
      <c r="F108" s="349" t="s">
        <v>112</v>
      </c>
      <c r="G108" s="349" t="s">
        <v>113</v>
      </c>
      <c r="H108" s="349" t="s">
        <v>114</v>
      </c>
      <c r="I108" s="349" t="s">
        <v>137</v>
      </c>
      <c r="J108" s="349" t="s">
        <v>11</v>
      </c>
      <c r="K108" s="349" t="s">
        <v>116</v>
      </c>
      <c r="L108" s="349" t="s">
        <v>12</v>
      </c>
      <c r="M108" s="352" t="s">
        <v>117</v>
      </c>
      <c r="N108" s="352"/>
      <c r="O108" s="352"/>
      <c r="P108" s="352"/>
      <c r="Q108" s="352"/>
      <c r="R108" s="352"/>
      <c r="S108" s="352"/>
      <c r="T108" s="352"/>
      <c r="U108" s="349" t="s">
        <v>160</v>
      </c>
      <c r="V108" s="349" t="s">
        <v>119</v>
      </c>
    </row>
    <row r="109" spans="1:22" s="35" customFormat="1">
      <c r="A109" s="350"/>
      <c r="B109" s="350"/>
      <c r="C109" s="350"/>
      <c r="D109" s="350"/>
      <c r="E109" s="350"/>
      <c r="F109" s="350"/>
      <c r="G109" s="350"/>
      <c r="H109" s="350"/>
      <c r="I109" s="350"/>
      <c r="J109" s="350"/>
      <c r="K109" s="350"/>
      <c r="L109" s="350"/>
      <c r="M109" s="349" t="s">
        <v>120</v>
      </c>
      <c r="N109" s="349" t="s">
        <v>15</v>
      </c>
      <c r="O109" s="352" t="s">
        <v>16</v>
      </c>
      <c r="P109" s="352"/>
      <c r="Q109" s="352"/>
      <c r="R109" s="349"/>
      <c r="S109" s="349"/>
      <c r="T109" s="349"/>
      <c r="U109" s="350"/>
      <c r="V109" s="350"/>
    </row>
    <row r="110" spans="1:22" s="35" customFormat="1" ht="68.25" customHeight="1">
      <c r="A110" s="351"/>
      <c r="B110" s="351"/>
      <c r="C110" s="351"/>
      <c r="D110" s="351"/>
      <c r="E110" s="351"/>
      <c r="F110" s="351"/>
      <c r="G110" s="351"/>
      <c r="H110" s="351"/>
      <c r="I110" s="351"/>
      <c r="J110" s="351"/>
      <c r="K110" s="351"/>
      <c r="L110" s="351"/>
      <c r="M110" s="351"/>
      <c r="N110" s="351"/>
      <c r="O110" s="36" t="s">
        <v>17</v>
      </c>
      <c r="P110" s="36" t="s">
        <v>18</v>
      </c>
      <c r="Q110" s="36" t="s">
        <v>19</v>
      </c>
      <c r="R110" s="351"/>
      <c r="S110" s="351"/>
      <c r="T110" s="351"/>
      <c r="U110" s="351"/>
      <c r="V110" s="351"/>
    </row>
    <row r="111" spans="1:22" s="93" customFormat="1" ht="48" customHeight="1">
      <c r="A111" s="136">
        <v>1</v>
      </c>
      <c r="B111" s="236"/>
      <c r="C111" s="236" t="s">
        <v>240</v>
      </c>
      <c r="D111" s="240" t="s">
        <v>33</v>
      </c>
      <c r="E111" s="240" t="s">
        <v>37</v>
      </c>
      <c r="F111" s="76" t="s">
        <v>38</v>
      </c>
      <c r="G111" s="236" t="s">
        <v>80</v>
      </c>
      <c r="H111" s="237" t="s">
        <v>21</v>
      </c>
      <c r="I111" s="237">
        <v>93971</v>
      </c>
      <c r="J111" s="95">
        <f>I111/72</f>
        <v>1305.1500000000001</v>
      </c>
      <c r="K111" s="96">
        <f>1.8+1+1</f>
        <v>3.8</v>
      </c>
      <c r="L111" s="238">
        <f>J111*K111</f>
        <v>4960</v>
      </c>
      <c r="M111" s="136"/>
      <c r="N111" s="136"/>
      <c r="O111" s="136"/>
      <c r="P111" s="136"/>
      <c r="Q111" s="238">
        <f>17697*25%/72*P111</f>
        <v>0</v>
      </c>
      <c r="R111" s="238"/>
      <c r="S111" s="238"/>
      <c r="T111" s="238"/>
      <c r="U111" s="238">
        <f>L111*10%</f>
        <v>496</v>
      </c>
      <c r="V111" s="238">
        <f>M111+N111+Q111+R111+T111+U111+S111+L111</f>
        <v>5456</v>
      </c>
    </row>
    <row r="112" spans="1:22" s="93" customFormat="1" ht="90">
      <c r="A112" s="239">
        <v>2</v>
      </c>
      <c r="B112" s="241"/>
      <c r="C112" s="242" t="s">
        <v>161</v>
      </c>
      <c r="D112" s="240" t="s">
        <v>33</v>
      </c>
      <c r="E112" s="241" t="s">
        <v>54</v>
      </c>
      <c r="F112" s="76" t="s">
        <v>55</v>
      </c>
      <c r="G112" s="256" t="s">
        <v>74</v>
      </c>
      <c r="H112" s="243" t="s">
        <v>21</v>
      </c>
      <c r="I112" s="243">
        <v>90609</v>
      </c>
      <c r="J112" s="95">
        <f t="shared" ref="J112:J115" si="22">I112/72</f>
        <v>1258.46</v>
      </c>
      <c r="K112" s="96">
        <v>1</v>
      </c>
      <c r="L112" s="238">
        <f t="shared" ref="L112:L124" si="23">J112*K112</f>
        <v>1258</v>
      </c>
      <c r="M112" s="136"/>
      <c r="N112" s="136"/>
      <c r="O112" s="136"/>
      <c r="P112" s="136"/>
      <c r="Q112" s="238">
        <f t="shared" ref="Q112" si="24">17697*25%/72*P112</f>
        <v>0</v>
      </c>
      <c r="R112" s="136"/>
      <c r="S112" s="136"/>
      <c r="T112" s="238"/>
      <c r="U112" s="238">
        <f t="shared" ref="U112:U124" si="25">L112*10%</f>
        <v>126</v>
      </c>
      <c r="V112" s="238">
        <f t="shared" ref="V112:V124" si="26">M112+N112+Q112+R112+T112+U112+S112+L112</f>
        <v>1384</v>
      </c>
    </row>
    <row r="113" spans="1:22" s="93" customFormat="1" ht="120">
      <c r="A113" s="136">
        <v>3</v>
      </c>
      <c r="B113" s="244"/>
      <c r="C113" s="242" t="s">
        <v>62</v>
      </c>
      <c r="D113" s="240" t="s">
        <v>33</v>
      </c>
      <c r="E113" s="241" t="s">
        <v>63</v>
      </c>
      <c r="F113" s="76" t="s">
        <v>64</v>
      </c>
      <c r="G113" s="241" t="s">
        <v>29</v>
      </c>
      <c r="H113" s="243" t="s">
        <v>30</v>
      </c>
      <c r="I113" s="237">
        <v>93971</v>
      </c>
      <c r="J113" s="95">
        <f t="shared" si="22"/>
        <v>1305.1500000000001</v>
      </c>
      <c r="K113" s="96">
        <v>1</v>
      </c>
      <c r="L113" s="238">
        <f t="shared" si="23"/>
        <v>1305</v>
      </c>
      <c r="M113" s="136"/>
      <c r="N113" s="136"/>
      <c r="O113" s="136"/>
      <c r="P113" s="136"/>
      <c r="Q113" s="238">
        <f>17697*25%/72*P113</f>
        <v>0</v>
      </c>
      <c r="R113" s="136"/>
      <c r="S113" s="136"/>
      <c r="T113" s="238"/>
      <c r="U113" s="238">
        <f t="shared" si="25"/>
        <v>131</v>
      </c>
      <c r="V113" s="238">
        <f t="shared" si="26"/>
        <v>1436</v>
      </c>
    </row>
    <row r="114" spans="1:22" s="93" customFormat="1" ht="60">
      <c r="A114" s="239">
        <v>4</v>
      </c>
      <c r="B114" s="241"/>
      <c r="C114" s="242" t="s">
        <v>167</v>
      </c>
      <c r="D114" s="240" t="s">
        <v>33</v>
      </c>
      <c r="E114" s="241" t="s">
        <v>22</v>
      </c>
      <c r="F114" s="120" t="s">
        <v>25</v>
      </c>
      <c r="G114" s="241" t="s">
        <v>74</v>
      </c>
      <c r="H114" s="243" t="s">
        <v>21</v>
      </c>
      <c r="I114" s="243">
        <v>90609</v>
      </c>
      <c r="J114" s="95">
        <f t="shared" si="22"/>
        <v>1258.46</v>
      </c>
      <c r="K114" s="96">
        <v>15.1</v>
      </c>
      <c r="L114" s="238">
        <f t="shared" si="23"/>
        <v>19003</v>
      </c>
      <c r="M114" s="136"/>
      <c r="N114" s="136"/>
      <c r="O114" s="136"/>
      <c r="P114" s="136"/>
      <c r="Q114" s="238">
        <f>17697*20%/72*P114</f>
        <v>0</v>
      </c>
      <c r="R114" s="136"/>
      <c r="S114" s="136"/>
      <c r="T114" s="238"/>
      <c r="U114" s="238">
        <f t="shared" si="25"/>
        <v>1900</v>
      </c>
      <c r="V114" s="238">
        <f t="shared" si="26"/>
        <v>20903</v>
      </c>
    </row>
    <row r="115" spans="1:22" s="93" customFormat="1" ht="51">
      <c r="A115" s="136">
        <v>5</v>
      </c>
      <c r="B115" s="236"/>
      <c r="C115" s="236" t="s">
        <v>168</v>
      </c>
      <c r="D115" s="240" t="s">
        <v>33</v>
      </c>
      <c r="E115" s="236" t="s">
        <v>26</v>
      </c>
      <c r="F115" s="150" t="s">
        <v>34</v>
      </c>
      <c r="G115" s="236" t="s">
        <v>79</v>
      </c>
      <c r="H115" s="237" t="s">
        <v>21</v>
      </c>
      <c r="I115" s="237">
        <v>85653</v>
      </c>
      <c r="J115" s="95">
        <f t="shared" si="22"/>
        <v>1189.6300000000001</v>
      </c>
      <c r="K115" s="95">
        <v>14.25</v>
      </c>
      <c r="L115" s="238">
        <f t="shared" si="23"/>
        <v>16952</v>
      </c>
      <c r="M115" s="136"/>
      <c r="N115" s="136"/>
      <c r="O115" s="136"/>
      <c r="P115" s="136"/>
      <c r="Q115" s="238">
        <f t="shared" ref="Q115:Q116" si="27">17697*20%/72*P115</f>
        <v>0</v>
      </c>
      <c r="R115" s="136"/>
      <c r="S115" s="136"/>
      <c r="T115" s="238"/>
      <c r="U115" s="238">
        <f t="shared" si="25"/>
        <v>1695</v>
      </c>
      <c r="V115" s="238">
        <f t="shared" si="26"/>
        <v>18647</v>
      </c>
    </row>
    <row r="116" spans="1:22" s="93" customFormat="1" ht="54.75" customHeight="1">
      <c r="A116" s="239">
        <v>6</v>
      </c>
      <c r="B116" s="244"/>
      <c r="C116" s="242" t="s">
        <v>265</v>
      </c>
      <c r="D116" s="240" t="s">
        <v>33</v>
      </c>
      <c r="E116" s="245" t="s">
        <v>121</v>
      </c>
      <c r="F116" s="290" t="s">
        <v>221</v>
      </c>
      <c r="G116" s="241" t="s">
        <v>94</v>
      </c>
      <c r="H116" s="243" t="s">
        <v>30</v>
      </c>
      <c r="I116" s="237">
        <v>79460</v>
      </c>
      <c r="J116" s="95">
        <f>I116/72</f>
        <v>1103.6099999999999</v>
      </c>
      <c r="K116" s="136">
        <v>4.8499999999999996</v>
      </c>
      <c r="L116" s="255">
        <f t="shared" si="23"/>
        <v>5353</v>
      </c>
      <c r="M116" s="136"/>
      <c r="N116" s="136"/>
      <c r="O116" s="136"/>
      <c r="P116" s="136"/>
      <c r="Q116" s="238">
        <f t="shared" si="27"/>
        <v>0</v>
      </c>
      <c r="R116" s="136"/>
      <c r="S116" s="136"/>
      <c r="T116" s="238"/>
      <c r="U116" s="238">
        <f t="shared" si="25"/>
        <v>535</v>
      </c>
      <c r="V116" s="238">
        <f t="shared" si="26"/>
        <v>5888</v>
      </c>
    </row>
    <row r="117" spans="1:22" s="93" customFormat="1" ht="75">
      <c r="A117" s="136">
        <v>7</v>
      </c>
      <c r="B117" s="241"/>
      <c r="C117" s="241" t="s">
        <v>159</v>
      </c>
      <c r="D117" s="240" t="s">
        <v>33</v>
      </c>
      <c r="E117" s="240" t="s">
        <v>45</v>
      </c>
      <c r="F117" s="120" t="s">
        <v>46</v>
      </c>
      <c r="G117" s="241" t="s">
        <v>84</v>
      </c>
      <c r="H117" s="243" t="s">
        <v>21</v>
      </c>
      <c r="I117" s="243">
        <v>93971</v>
      </c>
      <c r="J117" s="95">
        <f t="shared" ref="J117:J123" si="28">I117/72</f>
        <v>1305.1500000000001</v>
      </c>
      <c r="K117" s="136">
        <v>4.45</v>
      </c>
      <c r="L117" s="255">
        <f t="shared" si="23"/>
        <v>5808</v>
      </c>
      <c r="M117" s="136"/>
      <c r="N117" s="136"/>
      <c r="O117" s="136"/>
      <c r="P117" s="136"/>
      <c r="Q117" s="238"/>
      <c r="R117" s="136"/>
      <c r="S117" s="136"/>
      <c r="T117" s="238"/>
      <c r="U117" s="238">
        <f t="shared" si="25"/>
        <v>581</v>
      </c>
      <c r="V117" s="238">
        <f t="shared" si="26"/>
        <v>6389</v>
      </c>
    </row>
    <row r="118" spans="1:22" s="93" customFormat="1" ht="90">
      <c r="A118" s="239">
        <v>8</v>
      </c>
      <c r="B118" s="244"/>
      <c r="C118" s="242" t="s">
        <v>266</v>
      </c>
      <c r="D118" s="240" t="s">
        <v>33</v>
      </c>
      <c r="E118" s="240" t="s">
        <v>128</v>
      </c>
      <c r="F118" s="290" t="s">
        <v>134</v>
      </c>
      <c r="G118" s="241" t="s">
        <v>95</v>
      </c>
      <c r="H118" s="243" t="s">
        <v>30</v>
      </c>
      <c r="I118" s="237">
        <v>77867</v>
      </c>
      <c r="J118" s="95">
        <f t="shared" si="28"/>
        <v>1081.49</v>
      </c>
      <c r="K118" s="136">
        <f>0.6+0.8</f>
        <v>1.4</v>
      </c>
      <c r="L118" s="255">
        <f t="shared" si="23"/>
        <v>1514</v>
      </c>
      <c r="M118" s="136"/>
      <c r="N118" s="136"/>
      <c r="O118" s="136"/>
      <c r="P118" s="136"/>
      <c r="Q118" s="238"/>
      <c r="R118" s="136"/>
      <c r="S118" s="136"/>
      <c r="T118" s="238"/>
      <c r="U118" s="238">
        <f t="shared" si="25"/>
        <v>151</v>
      </c>
      <c r="V118" s="238">
        <f t="shared" si="26"/>
        <v>1665</v>
      </c>
    </row>
    <row r="119" spans="1:22" s="93" customFormat="1" ht="93.75" customHeight="1">
      <c r="A119" s="136">
        <v>9</v>
      </c>
      <c r="B119" s="244"/>
      <c r="C119" s="242" t="s">
        <v>213</v>
      </c>
      <c r="D119" s="240" t="s">
        <v>33</v>
      </c>
      <c r="E119" s="241" t="s">
        <v>69</v>
      </c>
      <c r="F119" s="76" t="s">
        <v>70</v>
      </c>
      <c r="G119" s="241" t="s">
        <v>91</v>
      </c>
      <c r="H119" s="243" t="s">
        <v>30</v>
      </c>
      <c r="I119" s="237">
        <v>90609</v>
      </c>
      <c r="J119" s="95">
        <f t="shared" si="28"/>
        <v>1258.46</v>
      </c>
      <c r="K119" s="136">
        <v>1</v>
      </c>
      <c r="L119" s="255">
        <f t="shared" si="23"/>
        <v>1258</v>
      </c>
      <c r="M119" s="136"/>
      <c r="N119" s="136"/>
      <c r="O119" s="136"/>
      <c r="P119" s="136"/>
      <c r="Q119" s="238"/>
      <c r="R119" s="136"/>
      <c r="S119" s="136"/>
      <c r="T119" s="238"/>
      <c r="U119" s="238">
        <f t="shared" si="25"/>
        <v>126</v>
      </c>
      <c r="V119" s="238">
        <f t="shared" si="26"/>
        <v>1384</v>
      </c>
    </row>
    <row r="120" spans="1:22" s="93" customFormat="1" ht="55.5" customHeight="1">
      <c r="A120" s="239">
        <v>10</v>
      </c>
      <c r="B120" s="240"/>
      <c r="C120" s="242" t="s">
        <v>182</v>
      </c>
      <c r="D120" s="240" t="s">
        <v>33</v>
      </c>
      <c r="E120" s="235" t="s">
        <v>131</v>
      </c>
      <c r="F120" s="76" t="s">
        <v>132</v>
      </c>
      <c r="G120" s="247" t="s">
        <v>93</v>
      </c>
      <c r="H120" s="237" t="s">
        <v>30</v>
      </c>
      <c r="I120" s="247">
        <v>90609</v>
      </c>
      <c r="J120" s="95">
        <f t="shared" si="28"/>
        <v>1258.46</v>
      </c>
      <c r="K120" s="136">
        <v>1</v>
      </c>
      <c r="L120" s="255">
        <f t="shared" si="23"/>
        <v>1258</v>
      </c>
      <c r="M120" s="136"/>
      <c r="N120" s="136"/>
      <c r="O120" s="136"/>
      <c r="P120" s="136"/>
      <c r="Q120" s="238"/>
      <c r="R120" s="136"/>
      <c r="S120" s="136"/>
      <c r="T120" s="238"/>
      <c r="U120" s="238">
        <f t="shared" si="25"/>
        <v>126</v>
      </c>
      <c r="V120" s="238">
        <f t="shared" si="26"/>
        <v>1384</v>
      </c>
    </row>
    <row r="121" spans="1:22" s="93" customFormat="1" ht="53.25" customHeight="1">
      <c r="A121" s="136">
        <v>11</v>
      </c>
      <c r="B121" s="240"/>
      <c r="C121" s="242" t="s">
        <v>267</v>
      </c>
      <c r="D121" s="240" t="s">
        <v>33</v>
      </c>
      <c r="E121" s="240" t="s">
        <v>22</v>
      </c>
      <c r="F121" s="76" t="s">
        <v>52</v>
      </c>
      <c r="G121" s="236" t="s">
        <v>40</v>
      </c>
      <c r="H121" s="237" t="s">
        <v>21</v>
      </c>
      <c r="I121" s="237">
        <v>89016</v>
      </c>
      <c r="J121" s="95">
        <f t="shared" si="28"/>
        <v>1236.33</v>
      </c>
      <c r="K121" s="136">
        <v>2.8</v>
      </c>
      <c r="L121" s="255">
        <f t="shared" si="23"/>
        <v>3462</v>
      </c>
      <c r="M121" s="136"/>
      <c r="N121" s="136"/>
      <c r="O121" s="136"/>
      <c r="P121" s="136"/>
      <c r="Q121" s="238"/>
      <c r="R121" s="136"/>
      <c r="S121" s="136"/>
      <c r="T121" s="238"/>
      <c r="U121" s="238">
        <f t="shared" si="25"/>
        <v>346</v>
      </c>
      <c r="V121" s="238">
        <f t="shared" si="26"/>
        <v>3808</v>
      </c>
    </row>
    <row r="122" spans="1:22" s="93" customFormat="1" ht="45">
      <c r="A122" s="239">
        <v>12</v>
      </c>
      <c r="B122" s="241"/>
      <c r="C122" s="242" t="s">
        <v>268</v>
      </c>
      <c r="D122" s="240" t="s">
        <v>33</v>
      </c>
      <c r="E122" s="241" t="s">
        <v>26</v>
      </c>
      <c r="F122" s="76" t="s">
        <v>57</v>
      </c>
      <c r="G122" s="256" t="s">
        <v>87</v>
      </c>
      <c r="H122" s="243" t="s">
        <v>21</v>
      </c>
      <c r="I122" s="243">
        <v>84061</v>
      </c>
      <c r="J122" s="95">
        <f t="shared" si="28"/>
        <v>1167.51</v>
      </c>
      <c r="K122" s="136">
        <v>1.6</v>
      </c>
      <c r="L122" s="255">
        <f t="shared" si="23"/>
        <v>1868</v>
      </c>
      <c r="M122" s="136"/>
      <c r="N122" s="136"/>
      <c r="O122" s="136"/>
      <c r="P122" s="136"/>
      <c r="Q122" s="238"/>
      <c r="R122" s="136"/>
      <c r="S122" s="136"/>
      <c r="T122" s="238"/>
      <c r="U122" s="238">
        <f t="shared" si="25"/>
        <v>187</v>
      </c>
      <c r="V122" s="238">
        <f t="shared" si="26"/>
        <v>2055</v>
      </c>
    </row>
    <row r="123" spans="1:22" s="93" customFormat="1" ht="46.5" customHeight="1">
      <c r="A123" s="136">
        <v>13</v>
      </c>
      <c r="B123" s="244"/>
      <c r="C123" s="242" t="s">
        <v>269</v>
      </c>
      <c r="D123" s="240" t="s">
        <v>33</v>
      </c>
      <c r="E123" s="241" t="s">
        <v>41</v>
      </c>
      <c r="F123" s="120" t="s">
        <v>67</v>
      </c>
      <c r="G123" s="241" t="s">
        <v>90</v>
      </c>
      <c r="H123" s="237" t="s">
        <v>21</v>
      </c>
      <c r="I123" s="243">
        <v>89016</v>
      </c>
      <c r="J123" s="95">
        <f t="shared" si="28"/>
        <v>1236.33</v>
      </c>
      <c r="K123" s="136">
        <v>0.2</v>
      </c>
      <c r="L123" s="255">
        <f t="shared" si="23"/>
        <v>247</v>
      </c>
      <c r="M123" s="136"/>
      <c r="N123" s="136"/>
      <c r="O123" s="136"/>
      <c r="P123" s="136"/>
      <c r="Q123" s="238"/>
      <c r="R123" s="136"/>
      <c r="S123" s="136"/>
      <c r="T123" s="238"/>
      <c r="U123" s="238">
        <f t="shared" si="25"/>
        <v>25</v>
      </c>
      <c r="V123" s="238">
        <f t="shared" si="26"/>
        <v>272</v>
      </c>
    </row>
    <row r="124" spans="1:22" s="93" customFormat="1" ht="75">
      <c r="A124" s="239">
        <v>14</v>
      </c>
      <c r="B124" s="245"/>
      <c r="C124" s="266" t="s">
        <v>270</v>
      </c>
      <c r="D124" s="240" t="s">
        <v>33</v>
      </c>
      <c r="E124" s="241"/>
      <c r="F124" s="240"/>
      <c r="G124" s="247" t="s">
        <v>32</v>
      </c>
      <c r="H124" s="243" t="s">
        <v>30</v>
      </c>
      <c r="I124" s="247">
        <v>85653</v>
      </c>
      <c r="J124" s="95">
        <f>I124/72</f>
        <v>1189.6300000000001</v>
      </c>
      <c r="K124" s="136">
        <f>1+9.8+0.4+0.75+23.8</f>
        <v>35.75</v>
      </c>
      <c r="L124" s="255">
        <f t="shared" si="23"/>
        <v>42529</v>
      </c>
      <c r="M124" s="136"/>
      <c r="N124" s="136"/>
      <c r="O124" s="136"/>
      <c r="P124" s="136"/>
      <c r="Q124" s="238"/>
      <c r="R124" s="136"/>
      <c r="S124" s="136"/>
      <c r="T124" s="238"/>
      <c r="U124" s="238">
        <f t="shared" si="25"/>
        <v>4253</v>
      </c>
      <c r="V124" s="238">
        <f t="shared" si="26"/>
        <v>46782</v>
      </c>
    </row>
    <row r="125" spans="1:22" s="93" customFormat="1" ht="15">
      <c r="A125" s="135"/>
      <c r="B125" s="135" t="s">
        <v>8</v>
      </c>
      <c r="C125" s="136"/>
      <c r="D125" s="136"/>
      <c r="E125" s="136"/>
      <c r="F125" s="136"/>
      <c r="G125" s="135"/>
      <c r="H125" s="136"/>
      <c r="I125" s="136"/>
      <c r="J125" s="95"/>
      <c r="K125" s="252">
        <f>SUM(K111:K124)</f>
        <v>88.2</v>
      </c>
      <c r="L125" s="238">
        <f t="shared" ref="L125:V125" si="29">SUM(L111:L124)</f>
        <v>106775</v>
      </c>
      <c r="M125" s="238">
        <f t="shared" si="29"/>
        <v>0</v>
      </c>
      <c r="N125" s="238">
        <f t="shared" si="29"/>
        <v>0</v>
      </c>
      <c r="O125" s="238">
        <f t="shared" si="29"/>
        <v>0</v>
      </c>
      <c r="P125" s="238">
        <f t="shared" si="29"/>
        <v>0</v>
      </c>
      <c r="Q125" s="238">
        <f t="shared" si="29"/>
        <v>0</v>
      </c>
      <c r="R125" s="238">
        <f t="shared" si="29"/>
        <v>0</v>
      </c>
      <c r="S125" s="238">
        <f t="shared" si="29"/>
        <v>0</v>
      </c>
      <c r="T125" s="238">
        <f t="shared" si="29"/>
        <v>0</v>
      </c>
      <c r="U125" s="238">
        <f t="shared" si="29"/>
        <v>10678</v>
      </c>
      <c r="V125" s="238">
        <f t="shared" si="29"/>
        <v>117453</v>
      </c>
    </row>
    <row r="126" spans="1:22" s="93" customFormat="1" ht="15">
      <c r="A126" s="97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8" t="s">
        <v>123</v>
      </c>
      <c r="P126" s="98"/>
      <c r="Q126" s="98"/>
      <c r="R126" s="98"/>
      <c r="S126" s="99"/>
      <c r="T126" s="99"/>
      <c r="U126" s="137"/>
      <c r="V126" s="137"/>
    </row>
    <row r="127" spans="1:22" s="93" customFormat="1" ht="15"/>
    <row r="128" spans="1:22" s="93" customFormat="1" ht="15"/>
    <row r="129" s="93" customFormat="1" ht="15"/>
    <row r="130" s="93" customFormat="1" ht="15"/>
    <row r="131" s="93" customFormat="1" ht="15"/>
    <row r="132" s="93" customFormat="1" ht="15"/>
    <row r="133" s="93" customFormat="1" ht="15"/>
    <row r="134" s="93" customFormat="1" ht="15"/>
    <row r="135" s="93" customFormat="1" ht="15"/>
    <row r="136" s="93" customFormat="1" ht="15"/>
    <row r="137" s="93" customFormat="1" ht="15"/>
    <row r="138" s="93" customFormat="1" ht="15"/>
    <row r="139" s="93" customFormat="1" ht="15"/>
    <row r="140" s="93" customFormat="1" ht="15"/>
    <row r="141" s="93" customFormat="1" ht="15"/>
    <row r="142" s="93" customFormat="1" ht="15"/>
    <row r="143" s="93" customFormat="1" ht="15"/>
    <row r="144" s="93" customFormat="1" ht="15"/>
    <row r="145" s="93" customFormat="1" ht="15"/>
    <row r="146" s="93" customFormat="1" ht="15"/>
    <row r="147" s="93" customFormat="1" ht="15"/>
    <row r="148" s="93" customFormat="1" ht="15"/>
    <row r="149" s="93" customFormat="1" ht="15"/>
    <row r="150" s="93" customFormat="1" ht="15"/>
    <row r="151" s="93" customFormat="1" ht="15"/>
    <row r="152" s="93" customFormat="1" ht="15"/>
    <row r="153" s="93" customFormat="1" ht="15"/>
    <row r="154" s="93" customFormat="1" ht="15"/>
    <row r="155" s="93" customFormat="1" ht="15"/>
    <row r="156" s="93" customFormat="1" ht="15"/>
    <row r="157" s="93" customFormat="1" ht="15"/>
    <row r="158" s="93" customFormat="1" ht="15"/>
    <row r="159" s="93" customFormat="1" ht="15"/>
    <row r="160" s="93" customFormat="1" ht="15"/>
    <row r="161" s="93" customFormat="1" ht="15"/>
    <row r="162" s="93" customFormat="1" ht="15"/>
    <row r="163" s="93" customFormat="1" ht="15"/>
    <row r="164" s="93" customFormat="1" ht="15"/>
    <row r="165" s="93" customFormat="1" ht="15"/>
    <row r="166" s="93" customFormat="1" ht="15"/>
    <row r="167" s="93" customFormat="1" ht="15"/>
    <row r="168" s="93" customFormat="1" ht="15"/>
    <row r="169" s="93" customFormat="1" ht="15"/>
    <row r="170" s="93" customFormat="1" ht="15"/>
    <row r="171" s="93" customFormat="1" ht="15"/>
    <row r="172" s="93" customFormat="1" ht="15"/>
    <row r="173" s="35" customFormat="1"/>
    <row r="174" s="35" customFormat="1"/>
    <row r="175" s="35" customFormat="1"/>
    <row r="176" s="35" customFormat="1"/>
    <row r="177" s="35" customFormat="1"/>
    <row r="178" s="35" customFormat="1"/>
    <row r="179" s="35" customFormat="1"/>
    <row r="180" s="35" customFormat="1"/>
    <row r="181" s="35" customFormat="1"/>
    <row r="182" s="35" customFormat="1"/>
    <row r="183" s="35" customFormat="1"/>
    <row r="184" s="35" customFormat="1"/>
    <row r="185" s="35" customFormat="1"/>
    <row r="186" s="35" customFormat="1"/>
    <row r="187" s="35" customFormat="1"/>
    <row r="188" s="35" customFormat="1"/>
    <row r="189" s="35" customFormat="1"/>
    <row r="190" s="35" customFormat="1"/>
    <row r="191" s="35" customFormat="1"/>
    <row r="192" s="35" customFormat="1"/>
    <row r="193" s="35" customFormat="1"/>
    <row r="194" s="35" customFormat="1"/>
    <row r="195" s="35" customFormat="1"/>
    <row r="196" s="35" customFormat="1"/>
    <row r="197" s="35" customFormat="1"/>
    <row r="198" s="35" customFormat="1"/>
    <row r="199" s="35" customFormat="1"/>
    <row r="200" s="35" customFormat="1"/>
    <row r="201" s="35" customFormat="1"/>
    <row r="202" s="35" customFormat="1"/>
    <row r="203" s="35" customFormat="1"/>
    <row r="204" s="35" customFormat="1"/>
    <row r="205" s="35" customFormat="1"/>
    <row r="206" s="35" customFormat="1"/>
    <row r="207" s="35" customFormat="1"/>
    <row r="208" s="35" customFormat="1"/>
    <row r="209" s="35" customFormat="1"/>
    <row r="210" s="35" customFormat="1"/>
    <row r="211" s="35" customFormat="1"/>
    <row r="212" s="35" customFormat="1"/>
    <row r="213" s="35" customFormat="1"/>
    <row r="214" s="35" customFormat="1"/>
    <row r="215" s="35" customFormat="1"/>
    <row r="216" s="35" customFormat="1"/>
    <row r="217" s="35" customFormat="1"/>
    <row r="218" s="35" customFormat="1"/>
    <row r="219" s="35" customFormat="1"/>
    <row r="220" s="35" customFormat="1"/>
    <row r="221" s="35" customFormat="1"/>
    <row r="222" s="35" customFormat="1"/>
    <row r="223" s="35" customFormat="1"/>
    <row r="224" s="35" customFormat="1"/>
    <row r="225" s="35" customFormat="1"/>
    <row r="226" s="35" customFormat="1"/>
    <row r="227" s="35" customFormat="1"/>
    <row r="228" s="35" customFormat="1"/>
    <row r="229" s="35" customFormat="1"/>
    <row r="230" s="35" customFormat="1"/>
    <row r="231" s="2" customFormat="1"/>
    <row r="232" s="2" customFormat="1"/>
    <row r="233" s="2" customFormat="1"/>
    <row r="234" s="2" customFormat="1"/>
    <row r="235" s="2" customFormat="1"/>
    <row r="236" s="2" customFormat="1"/>
  </sheetData>
  <mergeCells count="102">
    <mergeCell ref="A17:A19"/>
    <mergeCell ref="B17:B19"/>
    <mergeCell ref="C17:C19"/>
    <mergeCell ref="D17:D19"/>
    <mergeCell ref="E17:E19"/>
    <mergeCell ref="E4:L4"/>
    <mergeCell ref="E5:M5"/>
    <mergeCell ref="E6:M6"/>
    <mergeCell ref="E7:M7"/>
    <mergeCell ref="F17:F19"/>
    <mergeCell ref="G17:G19"/>
    <mergeCell ref="H17:H19"/>
    <mergeCell ref="I17:I19"/>
    <mergeCell ref="J17:J19"/>
    <mergeCell ref="K17:K19"/>
    <mergeCell ref="M17:T17"/>
    <mergeCell ref="U17:U19"/>
    <mergeCell ref="V17:V19"/>
    <mergeCell ref="M18:M19"/>
    <mergeCell ref="N18:N19"/>
    <mergeCell ref="O18:Q18"/>
    <mergeCell ref="R18:R19"/>
    <mergeCell ref="S18:S19"/>
    <mergeCell ref="T18:T19"/>
    <mergeCell ref="L17:L19"/>
    <mergeCell ref="E36:L36"/>
    <mergeCell ref="E37:M37"/>
    <mergeCell ref="E38:M38"/>
    <mergeCell ref="E39:M39"/>
    <mergeCell ref="F49:F51"/>
    <mergeCell ref="G49:G51"/>
    <mergeCell ref="H49:H51"/>
    <mergeCell ref="I49:I51"/>
    <mergeCell ref="J49:J51"/>
    <mergeCell ref="K49:K51"/>
    <mergeCell ref="M49:T49"/>
    <mergeCell ref="C48:H48"/>
    <mergeCell ref="C49:C51"/>
    <mergeCell ref="D49:D51"/>
    <mergeCell ref="E49:E51"/>
    <mergeCell ref="A49:A51"/>
    <mergeCell ref="B49:B51"/>
    <mergeCell ref="E66:L66"/>
    <mergeCell ref="E67:M67"/>
    <mergeCell ref="E68:M68"/>
    <mergeCell ref="E69:M69"/>
    <mergeCell ref="F79:F81"/>
    <mergeCell ref="G79:G81"/>
    <mergeCell ref="H79:H81"/>
    <mergeCell ref="I79:I81"/>
    <mergeCell ref="U49:U51"/>
    <mergeCell ref="V49:V51"/>
    <mergeCell ref="M50:M51"/>
    <mergeCell ref="N50:N51"/>
    <mergeCell ref="O50:Q50"/>
    <mergeCell ref="R50:R51"/>
    <mergeCell ref="S50:S51"/>
    <mergeCell ref="T50:T51"/>
    <mergeCell ref="L49:L51"/>
    <mergeCell ref="O80:Q80"/>
    <mergeCell ref="R80:R81"/>
    <mergeCell ref="S80:S81"/>
    <mergeCell ref="T80:T81"/>
    <mergeCell ref="L79:L81"/>
    <mergeCell ref="A79:A81"/>
    <mergeCell ref="B79:B81"/>
    <mergeCell ref="C79:C81"/>
    <mergeCell ref="D79:D81"/>
    <mergeCell ref="E79:E81"/>
    <mergeCell ref="A108:A110"/>
    <mergeCell ref="B108:B110"/>
    <mergeCell ref="C108:C110"/>
    <mergeCell ref="D108:D110"/>
    <mergeCell ref="E108:E110"/>
    <mergeCell ref="F108:F110"/>
    <mergeCell ref="G108:G110"/>
    <mergeCell ref="H108:H110"/>
    <mergeCell ref="I108:I110"/>
    <mergeCell ref="U108:U110"/>
    <mergeCell ref="V108:V110"/>
    <mergeCell ref="M109:M110"/>
    <mergeCell ref="N109:N110"/>
    <mergeCell ref="O109:Q109"/>
    <mergeCell ref="R109:R110"/>
    <mergeCell ref="S109:S110"/>
    <mergeCell ref="T109:T110"/>
    <mergeCell ref="C16:J16"/>
    <mergeCell ref="E95:L95"/>
    <mergeCell ref="E96:M96"/>
    <mergeCell ref="E97:M97"/>
    <mergeCell ref="E98:M98"/>
    <mergeCell ref="J108:J110"/>
    <mergeCell ref="K108:K110"/>
    <mergeCell ref="L108:L110"/>
    <mergeCell ref="M108:T108"/>
    <mergeCell ref="J79:J81"/>
    <mergeCell ref="K79:K81"/>
    <mergeCell ref="M79:T79"/>
    <mergeCell ref="U79:U81"/>
    <mergeCell ref="V79:V81"/>
    <mergeCell ref="M80:M81"/>
    <mergeCell ref="N80:N81"/>
  </mergeCells>
  <pageMargins left="0" right="0" top="0" bottom="0" header="0" footer="0"/>
  <pageSetup paperSize="9" scale="53" orientation="landscape" r:id="rId1"/>
  <headerFooter alignWithMargins="0"/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V31"/>
  <sheetViews>
    <sheetView view="pageBreakPreview" topLeftCell="A28" zoomScale="90" zoomScaleNormal="100" zoomScaleSheetLayoutView="90" workbookViewId="0">
      <selection activeCell="B20" sqref="B20:B27"/>
    </sheetView>
  </sheetViews>
  <sheetFormatPr defaultRowHeight="12.75"/>
  <cols>
    <col min="1" max="1" width="3.140625" style="3" customWidth="1"/>
    <col min="2" max="2" width="20" style="3" customWidth="1"/>
    <col min="3" max="3" width="36.7109375" style="3" customWidth="1"/>
    <col min="4" max="4" width="9.42578125" style="3" customWidth="1"/>
    <col min="5" max="5" width="29.28515625" style="3" customWidth="1"/>
    <col min="6" max="6" width="13.5703125" style="3" customWidth="1"/>
    <col min="7" max="7" width="10.28515625" style="3" customWidth="1"/>
    <col min="8" max="8" width="6.5703125" style="3" customWidth="1"/>
    <col min="9" max="9" width="8.28515625" style="3" customWidth="1"/>
    <col min="10" max="10" width="10" style="3" customWidth="1"/>
    <col min="11" max="11" width="7.5703125" style="3" customWidth="1"/>
    <col min="12" max="12" width="12.85546875" style="3" customWidth="1"/>
    <col min="13" max="13" width="9.140625" style="3"/>
    <col min="14" max="14" width="8.7109375" style="3" customWidth="1"/>
    <col min="15" max="15" width="7.28515625" style="3" customWidth="1"/>
    <col min="16" max="16" width="7" style="3" customWidth="1"/>
    <col min="17" max="17" width="8.5703125" style="3" customWidth="1"/>
    <col min="18" max="18" width="8.28515625" style="3" customWidth="1"/>
    <col min="19" max="19" width="6.85546875" style="3" customWidth="1"/>
    <col min="20" max="20" width="7" style="3" customWidth="1"/>
    <col min="21" max="21" width="9.7109375" style="3" customWidth="1"/>
    <col min="22" max="22" width="10.7109375" style="3" customWidth="1"/>
    <col min="23" max="16384" width="9.140625" style="3"/>
  </cols>
  <sheetData>
    <row r="1" spans="1:22" s="25" customFormat="1" ht="15.75">
      <c r="A1" s="100" t="s">
        <v>0</v>
      </c>
      <c r="B1" s="100"/>
      <c r="C1" s="100"/>
      <c r="D1" s="100"/>
      <c r="E1" s="101"/>
      <c r="F1" s="101"/>
      <c r="G1" s="101"/>
      <c r="H1" s="101"/>
      <c r="I1" s="101"/>
      <c r="J1" s="101"/>
      <c r="K1" s="101"/>
      <c r="L1" s="101"/>
      <c r="M1" s="101"/>
      <c r="N1" s="92" t="s">
        <v>1</v>
      </c>
      <c r="O1" s="92"/>
      <c r="P1" s="92"/>
      <c r="Q1" s="92"/>
      <c r="R1" s="92"/>
      <c r="S1" s="92"/>
      <c r="T1" s="92"/>
      <c r="U1" s="93"/>
      <c r="V1" s="93"/>
    </row>
    <row r="2" spans="1:22" s="25" customFormat="1" ht="15.75">
      <c r="A2" s="100" t="s">
        <v>2</v>
      </c>
      <c r="B2" s="100"/>
      <c r="C2" s="100"/>
      <c r="D2" s="100"/>
      <c r="E2" s="101"/>
      <c r="F2" s="101"/>
      <c r="G2" s="101"/>
      <c r="H2" s="101"/>
      <c r="I2" s="101"/>
      <c r="J2" s="101"/>
      <c r="K2" s="101"/>
      <c r="L2" s="101"/>
      <c r="M2" s="101"/>
      <c r="N2" s="92" t="s">
        <v>3</v>
      </c>
      <c r="O2" s="92"/>
      <c r="P2" s="92"/>
      <c r="Q2" s="92"/>
      <c r="R2" s="92"/>
      <c r="S2" s="92"/>
      <c r="T2" s="92"/>
      <c r="U2" s="93"/>
      <c r="V2" s="93"/>
    </row>
    <row r="3" spans="1:22" s="25" customFormat="1" ht="15.75">
      <c r="A3" s="100"/>
      <c r="B3" s="100"/>
      <c r="C3" s="100"/>
      <c r="D3" s="100"/>
      <c r="E3" s="101"/>
      <c r="F3" s="101"/>
      <c r="G3" s="101"/>
      <c r="H3" s="101"/>
      <c r="I3" s="101"/>
      <c r="J3" s="101"/>
      <c r="K3" s="101"/>
      <c r="L3" s="101"/>
      <c r="M3" s="101"/>
      <c r="N3" s="91" t="s">
        <v>4</v>
      </c>
      <c r="O3" s="91"/>
      <c r="P3" s="91"/>
      <c r="Q3" s="91"/>
      <c r="R3" s="91"/>
      <c r="S3" s="91"/>
      <c r="T3" s="91"/>
      <c r="U3" s="93"/>
      <c r="V3" s="93"/>
    </row>
    <row r="4" spans="1:22" s="25" customFormat="1" ht="15.75">
      <c r="A4" s="100" t="s">
        <v>5</v>
      </c>
      <c r="B4" s="100"/>
      <c r="C4" s="100" t="s">
        <v>6</v>
      </c>
      <c r="D4" s="100"/>
      <c r="E4" s="327" t="s">
        <v>96</v>
      </c>
      <c r="F4" s="327"/>
      <c r="G4" s="327"/>
      <c r="H4" s="327"/>
      <c r="I4" s="327"/>
      <c r="J4" s="327"/>
      <c r="K4" s="327"/>
      <c r="L4" s="327"/>
      <c r="M4" s="93"/>
      <c r="N4" s="92" t="s">
        <v>72</v>
      </c>
      <c r="O4" s="92"/>
      <c r="P4" s="92"/>
      <c r="Q4" s="92"/>
      <c r="R4" s="92"/>
      <c r="S4" s="92"/>
      <c r="T4" s="92"/>
      <c r="U4" s="93"/>
      <c r="V4" s="93"/>
    </row>
    <row r="5" spans="1:22" s="26" customFormat="1" ht="15.75">
      <c r="A5" s="100"/>
      <c r="B5" s="100"/>
      <c r="C5" s="100"/>
      <c r="D5" s="100"/>
      <c r="E5" s="328" t="s">
        <v>97</v>
      </c>
      <c r="F5" s="328"/>
      <c r="G5" s="328"/>
      <c r="H5" s="328"/>
      <c r="I5" s="328"/>
      <c r="J5" s="328"/>
      <c r="K5" s="328"/>
      <c r="L5" s="328"/>
      <c r="M5" s="328"/>
      <c r="N5" s="101"/>
      <c r="O5" s="101"/>
      <c r="P5" s="101"/>
      <c r="Q5" s="101"/>
      <c r="R5" s="101"/>
      <c r="S5" s="101"/>
      <c r="T5" s="101"/>
      <c r="U5" s="101"/>
      <c r="V5" s="93"/>
    </row>
    <row r="6" spans="1:22" s="26" customFormat="1" ht="15">
      <c r="A6" s="101"/>
      <c r="B6" s="101"/>
      <c r="C6" s="101"/>
      <c r="D6" s="101"/>
      <c r="E6" s="329" t="s">
        <v>125</v>
      </c>
      <c r="F6" s="329"/>
      <c r="G6" s="329"/>
      <c r="H6" s="329"/>
      <c r="I6" s="329"/>
      <c r="J6" s="329"/>
      <c r="K6" s="329"/>
      <c r="L6" s="329"/>
      <c r="M6" s="329"/>
      <c r="N6" s="101"/>
      <c r="O6" s="101"/>
      <c r="P6" s="101"/>
      <c r="Q6" s="101"/>
      <c r="R6" s="101"/>
      <c r="S6" s="101"/>
      <c r="T6" s="101"/>
      <c r="U6" s="101"/>
      <c r="V6" s="93"/>
    </row>
    <row r="7" spans="1:22" s="26" customFormat="1" ht="15">
      <c r="A7" s="101"/>
      <c r="B7" s="101"/>
      <c r="C7" s="101"/>
      <c r="D7" s="101"/>
      <c r="E7" s="329" t="s">
        <v>7</v>
      </c>
      <c r="F7" s="329"/>
      <c r="G7" s="329"/>
      <c r="H7" s="329"/>
      <c r="I7" s="329"/>
      <c r="J7" s="329"/>
      <c r="K7" s="329"/>
      <c r="L7" s="329"/>
      <c r="M7" s="329"/>
      <c r="N7" s="101"/>
      <c r="O7" s="101"/>
      <c r="P7" s="101"/>
      <c r="Q7" s="101"/>
      <c r="R7" s="101"/>
      <c r="S7" s="101"/>
      <c r="T7" s="101"/>
      <c r="U7" s="101"/>
      <c r="V7" s="93"/>
    </row>
    <row r="8" spans="1:22" s="26" customFormat="1" ht="15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 t="s">
        <v>98</v>
      </c>
      <c r="R8" s="101"/>
      <c r="S8" s="101"/>
      <c r="T8" s="101"/>
      <c r="U8" s="101"/>
      <c r="V8" s="93"/>
    </row>
    <row r="9" spans="1:22" s="26" customFormat="1" ht="15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 t="s">
        <v>139</v>
      </c>
      <c r="R9" s="101"/>
      <c r="S9" s="101"/>
      <c r="T9" s="101"/>
      <c r="U9" s="101"/>
      <c r="V9" s="93"/>
    </row>
    <row r="10" spans="1:22" s="24" customFormat="1" ht="15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 t="s">
        <v>99</v>
      </c>
      <c r="R10" s="93"/>
      <c r="S10" s="93"/>
      <c r="T10" s="93" t="s">
        <v>272</v>
      </c>
      <c r="U10" s="93"/>
      <c r="V10" s="93"/>
    </row>
    <row r="11" spans="1:22" s="24" customFormat="1" ht="15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 t="s">
        <v>101</v>
      </c>
      <c r="R11" s="93"/>
      <c r="S11" s="93"/>
      <c r="T11" s="93">
        <v>2</v>
      </c>
      <c r="U11" s="93"/>
      <c r="V11" s="93"/>
    </row>
    <row r="12" spans="1:22" s="24" customFormat="1" ht="15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 t="s">
        <v>102</v>
      </c>
      <c r="R12" s="93"/>
      <c r="S12" s="93"/>
      <c r="T12" s="93">
        <v>18</v>
      </c>
      <c r="U12" s="93" t="s">
        <v>103</v>
      </c>
      <c r="V12" s="93"/>
    </row>
    <row r="13" spans="1:22" s="24" customFormat="1" ht="15">
      <c r="A13" s="93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 t="s">
        <v>104</v>
      </c>
      <c r="R13" s="93"/>
      <c r="S13" s="93"/>
      <c r="T13" s="93">
        <v>0</v>
      </c>
      <c r="U13" s="93">
        <f>T13*100/T12</f>
        <v>0</v>
      </c>
      <c r="V13" s="93" t="s">
        <v>17</v>
      </c>
    </row>
    <row r="14" spans="1:22" s="24" customFormat="1" ht="15">
      <c r="A14" s="93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 t="s">
        <v>105</v>
      </c>
      <c r="R14" s="93"/>
      <c r="S14" s="93"/>
      <c r="T14" s="93">
        <v>18</v>
      </c>
      <c r="U14" s="93">
        <f>T14*100/T12</f>
        <v>100</v>
      </c>
      <c r="V14" s="93" t="s">
        <v>17</v>
      </c>
    </row>
    <row r="15" spans="1:22" s="24" customFormat="1" ht="15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 t="s">
        <v>106</v>
      </c>
      <c r="R15" s="93"/>
      <c r="S15" s="93"/>
      <c r="T15" s="301">
        <f>K28</f>
        <v>64.55</v>
      </c>
      <c r="U15" s="93"/>
      <c r="V15" s="93"/>
    </row>
    <row r="16" spans="1:22" s="24" customFormat="1" ht="14.25">
      <c r="A16" s="35"/>
      <c r="B16" s="129" t="s">
        <v>271</v>
      </c>
      <c r="C16" s="129" t="s">
        <v>273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</row>
    <row r="17" spans="1:22" s="27" customFormat="1">
      <c r="A17" s="349" t="s">
        <v>108</v>
      </c>
      <c r="B17" s="349" t="s">
        <v>109</v>
      </c>
      <c r="C17" s="349" t="s">
        <v>110</v>
      </c>
      <c r="D17" s="349" t="s">
        <v>111</v>
      </c>
      <c r="E17" s="349" t="s">
        <v>10</v>
      </c>
      <c r="F17" s="349" t="s">
        <v>112</v>
      </c>
      <c r="G17" s="349" t="s">
        <v>113</v>
      </c>
      <c r="H17" s="349" t="s">
        <v>114</v>
      </c>
      <c r="I17" s="349" t="s">
        <v>137</v>
      </c>
      <c r="J17" s="349" t="s">
        <v>11</v>
      </c>
      <c r="K17" s="349" t="s">
        <v>116</v>
      </c>
      <c r="L17" s="349" t="s">
        <v>12</v>
      </c>
      <c r="M17" s="352" t="s">
        <v>117</v>
      </c>
      <c r="N17" s="352"/>
      <c r="O17" s="352"/>
      <c r="P17" s="352"/>
      <c r="Q17" s="352"/>
      <c r="R17" s="352"/>
      <c r="S17" s="352"/>
      <c r="T17" s="352"/>
      <c r="U17" s="349" t="s">
        <v>160</v>
      </c>
      <c r="V17" s="349" t="s">
        <v>119</v>
      </c>
    </row>
    <row r="18" spans="1:22" s="27" customFormat="1">
      <c r="A18" s="350"/>
      <c r="B18" s="350"/>
      <c r="C18" s="350"/>
      <c r="D18" s="350"/>
      <c r="E18" s="350"/>
      <c r="F18" s="350"/>
      <c r="G18" s="350"/>
      <c r="H18" s="350"/>
      <c r="I18" s="350"/>
      <c r="J18" s="350"/>
      <c r="K18" s="350"/>
      <c r="L18" s="350"/>
      <c r="M18" s="349" t="s">
        <v>120</v>
      </c>
      <c r="N18" s="349" t="s">
        <v>15</v>
      </c>
      <c r="O18" s="352" t="s">
        <v>16</v>
      </c>
      <c r="P18" s="352"/>
      <c r="Q18" s="352"/>
      <c r="R18" s="349"/>
      <c r="S18" s="349"/>
      <c r="T18" s="349"/>
      <c r="U18" s="350"/>
      <c r="V18" s="350"/>
    </row>
    <row r="19" spans="1:22" s="27" customFormat="1" ht="78" customHeight="1">
      <c r="A19" s="351"/>
      <c r="B19" s="351"/>
      <c r="C19" s="351"/>
      <c r="D19" s="351"/>
      <c r="E19" s="351"/>
      <c r="F19" s="351"/>
      <c r="G19" s="351"/>
      <c r="H19" s="351"/>
      <c r="I19" s="351"/>
      <c r="J19" s="351"/>
      <c r="K19" s="351"/>
      <c r="L19" s="351"/>
      <c r="M19" s="351"/>
      <c r="N19" s="351"/>
      <c r="O19" s="36" t="s">
        <v>17</v>
      </c>
      <c r="P19" s="36" t="s">
        <v>18</v>
      </c>
      <c r="Q19" s="36" t="s">
        <v>19</v>
      </c>
      <c r="R19" s="351"/>
      <c r="S19" s="351"/>
      <c r="T19" s="351"/>
      <c r="U19" s="351"/>
      <c r="V19" s="351"/>
    </row>
    <row r="20" spans="1:22" s="204" customFormat="1" ht="89.25">
      <c r="A20" s="61">
        <v>1</v>
      </c>
      <c r="B20" s="48"/>
      <c r="C20" s="46" t="s">
        <v>62</v>
      </c>
      <c r="D20" s="21" t="s">
        <v>33</v>
      </c>
      <c r="E20" s="45" t="s">
        <v>63</v>
      </c>
      <c r="F20" s="76" t="s">
        <v>64</v>
      </c>
      <c r="G20" s="45" t="s">
        <v>29</v>
      </c>
      <c r="H20" s="47" t="s">
        <v>30</v>
      </c>
      <c r="I20" s="39">
        <v>93971</v>
      </c>
      <c r="J20" s="40">
        <f t="shared" ref="J20:J21" si="0">I20/72</f>
        <v>1305.1500000000001</v>
      </c>
      <c r="K20" s="203">
        <v>1</v>
      </c>
      <c r="L20" s="42">
        <f t="shared" ref="L20:L21" si="1">J20*K20</f>
        <v>1305</v>
      </c>
      <c r="M20" s="61"/>
      <c r="N20" s="61"/>
      <c r="O20" s="140"/>
      <c r="P20" s="140"/>
      <c r="Q20" s="42">
        <f t="shared" ref="Q20:Q21" si="2">17697*25%/72*P20</f>
        <v>0</v>
      </c>
      <c r="R20" s="61"/>
      <c r="S20" s="61"/>
      <c r="T20" s="61"/>
      <c r="U20" s="42">
        <f t="shared" ref="U20:U27" si="3">L20*10%</f>
        <v>131</v>
      </c>
      <c r="V20" s="42">
        <f t="shared" ref="V20:V27" si="4">M20+N20+Q20+R20+T20+U20+S20+L20</f>
        <v>1436</v>
      </c>
    </row>
    <row r="21" spans="1:22" s="204" customFormat="1" ht="38.25">
      <c r="A21" s="61">
        <v>2</v>
      </c>
      <c r="B21" s="38"/>
      <c r="C21" s="38" t="s">
        <v>240</v>
      </c>
      <c r="D21" s="21" t="s">
        <v>33</v>
      </c>
      <c r="E21" s="21" t="s">
        <v>37</v>
      </c>
      <c r="F21" s="76" t="s">
        <v>38</v>
      </c>
      <c r="G21" s="38" t="s">
        <v>80</v>
      </c>
      <c r="H21" s="39" t="s">
        <v>21</v>
      </c>
      <c r="I21" s="39">
        <v>93971</v>
      </c>
      <c r="J21" s="40">
        <f t="shared" si="0"/>
        <v>1305.1500000000001</v>
      </c>
      <c r="K21" s="203">
        <f>1+1+1</f>
        <v>3</v>
      </c>
      <c r="L21" s="42">
        <f t="shared" si="1"/>
        <v>3915</v>
      </c>
      <c r="M21" s="61"/>
      <c r="N21" s="61"/>
      <c r="O21" s="140"/>
      <c r="P21" s="140"/>
      <c r="Q21" s="42">
        <f t="shared" si="2"/>
        <v>0</v>
      </c>
      <c r="R21" s="61"/>
      <c r="S21" s="61"/>
      <c r="T21" s="61"/>
      <c r="U21" s="42">
        <f t="shared" si="3"/>
        <v>392</v>
      </c>
      <c r="V21" s="42">
        <f t="shared" si="4"/>
        <v>4307</v>
      </c>
    </row>
    <row r="22" spans="1:22" s="204" customFormat="1" ht="59.25" customHeight="1">
      <c r="A22" s="61">
        <v>3</v>
      </c>
      <c r="B22" s="45"/>
      <c r="C22" s="45" t="s">
        <v>274</v>
      </c>
      <c r="D22" s="21" t="s">
        <v>33</v>
      </c>
      <c r="E22" s="21" t="s">
        <v>45</v>
      </c>
      <c r="F22" s="120" t="s">
        <v>46</v>
      </c>
      <c r="G22" s="45" t="s">
        <v>84</v>
      </c>
      <c r="H22" s="47" t="s">
        <v>21</v>
      </c>
      <c r="I22" s="47">
        <v>93971</v>
      </c>
      <c r="J22" s="40">
        <f>I22/72</f>
        <v>1305.1500000000001</v>
      </c>
      <c r="K22" s="130">
        <f>2.7+11.8+3.275+1.2</f>
        <v>18.975000000000001</v>
      </c>
      <c r="L22" s="42">
        <f>J22*K22</f>
        <v>24765</v>
      </c>
      <c r="M22" s="140"/>
      <c r="N22" s="140"/>
      <c r="O22" s="140"/>
      <c r="P22" s="140"/>
      <c r="Q22" s="42">
        <f>17697*25%/72*P22</f>
        <v>0</v>
      </c>
      <c r="R22" s="42"/>
      <c r="S22" s="42"/>
      <c r="T22" s="42"/>
      <c r="U22" s="42">
        <f t="shared" si="3"/>
        <v>2477</v>
      </c>
      <c r="V22" s="42">
        <f t="shared" si="4"/>
        <v>27242</v>
      </c>
    </row>
    <row r="23" spans="1:22" s="118" customFormat="1" ht="63.75">
      <c r="A23" s="61">
        <v>4</v>
      </c>
      <c r="B23" s="21"/>
      <c r="C23" s="45" t="s">
        <v>278</v>
      </c>
      <c r="D23" s="21" t="s">
        <v>33</v>
      </c>
      <c r="E23" s="21" t="s">
        <v>59</v>
      </c>
      <c r="F23" s="76" t="s">
        <v>60</v>
      </c>
      <c r="G23" s="47" t="s">
        <v>89</v>
      </c>
      <c r="H23" s="47" t="s">
        <v>21</v>
      </c>
      <c r="I23" s="47">
        <v>90609</v>
      </c>
      <c r="J23" s="40">
        <f t="shared" ref="J23:J26" si="5">I23/72</f>
        <v>1258.46</v>
      </c>
      <c r="K23" s="130">
        <f>6.625+6.475</f>
        <v>13.1</v>
      </c>
      <c r="L23" s="42">
        <f t="shared" ref="L23:L27" si="6">J23*K23</f>
        <v>16486</v>
      </c>
      <c r="M23" s="140"/>
      <c r="N23" s="140"/>
      <c r="O23" s="140"/>
      <c r="P23" s="140"/>
      <c r="Q23" s="42">
        <f t="shared" ref="Q23" si="7">17697*25%/72*P23</f>
        <v>0</v>
      </c>
      <c r="R23" s="140"/>
      <c r="S23" s="140"/>
      <c r="T23" s="42"/>
      <c r="U23" s="42">
        <f t="shared" si="3"/>
        <v>1649</v>
      </c>
      <c r="V23" s="42">
        <f t="shared" si="4"/>
        <v>18135</v>
      </c>
    </row>
    <row r="24" spans="1:22" s="118" customFormat="1" ht="76.5">
      <c r="A24" s="61">
        <v>5</v>
      </c>
      <c r="B24" s="45"/>
      <c r="C24" s="46" t="s">
        <v>275</v>
      </c>
      <c r="D24" s="21" t="s">
        <v>33</v>
      </c>
      <c r="E24" s="45" t="s">
        <v>54</v>
      </c>
      <c r="F24" s="76" t="s">
        <v>55</v>
      </c>
      <c r="G24" s="53" t="s">
        <v>74</v>
      </c>
      <c r="H24" s="47" t="s">
        <v>21</v>
      </c>
      <c r="I24" s="47">
        <v>90609</v>
      </c>
      <c r="J24" s="40">
        <f t="shared" si="5"/>
        <v>1258.46</v>
      </c>
      <c r="K24" s="140">
        <v>3</v>
      </c>
      <c r="L24" s="42">
        <f t="shared" si="6"/>
        <v>3775</v>
      </c>
      <c r="M24" s="140"/>
      <c r="N24" s="140"/>
      <c r="O24" s="140"/>
      <c r="P24" s="140"/>
      <c r="Q24" s="42">
        <f>17697*20%/72*P24</f>
        <v>0</v>
      </c>
      <c r="R24" s="140"/>
      <c r="S24" s="140"/>
      <c r="T24" s="42"/>
      <c r="U24" s="42">
        <f t="shared" si="3"/>
        <v>378</v>
      </c>
      <c r="V24" s="42">
        <f t="shared" si="4"/>
        <v>4153</v>
      </c>
    </row>
    <row r="25" spans="1:22" s="118" customFormat="1" ht="38.25">
      <c r="A25" s="61">
        <v>6</v>
      </c>
      <c r="B25" s="45"/>
      <c r="C25" s="45" t="s">
        <v>276</v>
      </c>
      <c r="D25" s="21" t="s">
        <v>33</v>
      </c>
      <c r="E25" s="21" t="s">
        <v>22</v>
      </c>
      <c r="F25" s="120" t="s">
        <v>58</v>
      </c>
      <c r="G25" s="45" t="s">
        <v>61</v>
      </c>
      <c r="H25" s="47" t="s">
        <v>21</v>
      </c>
      <c r="I25" s="47">
        <v>89016</v>
      </c>
      <c r="J25" s="40">
        <f t="shared" si="5"/>
        <v>1236.33</v>
      </c>
      <c r="K25" s="41">
        <v>6.9</v>
      </c>
      <c r="L25" s="42">
        <f t="shared" si="6"/>
        <v>8531</v>
      </c>
      <c r="M25" s="140"/>
      <c r="N25" s="140"/>
      <c r="O25" s="140"/>
      <c r="P25" s="140"/>
      <c r="Q25" s="42">
        <f t="shared" ref="Q25:Q27" si="8">17697*20%/72*P25</f>
        <v>0</v>
      </c>
      <c r="R25" s="140"/>
      <c r="S25" s="140"/>
      <c r="T25" s="42"/>
      <c r="U25" s="42">
        <f t="shared" si="3"/>
        <v>853</v>
      </c>
      <c r="V25" s="42">
        <f t="shared" si="4"/>
        <v>9384</v>
      </c>
    </row>
    <row r="26" spans="1:22" s="118" customFormat="1" ht="51">
      <c r="A26" s="61">
        <v>7</v>
      </c>
      <c r="B26" s="45"/>
      <c r="C26" s="46" t="s">
        <v>277</v>
      </c>
      <c r="D26" s="21" t="s">
        <v>33</v>
      </c>
      <c r="E26" s="45" t="s">
        <v>50</v>
      </c>
      <c r="F26" s="120" t="s">
        <v>51</v>
      </c>
      <c r="G26" s="45" t="s">
        <v>86</v>
      </c>
      <c r="H26" s="39" t="s">
        <v>21</v>
      </c>
      <c r="I26" s="47">
        <v>92201</v>
      </c>
      <c r="J26" s="40">
        <f t="shared" si="5"/>
        <v>1280.57</v>
      </c>
      <c r="K26" s="41">
        <v>5.2</v>
      </c>
      <c r="L26" s="42">
        <f t="shared" si="6"/>
        <v>6659</v>
      </c>
      <c r="M26" s="140"/>
      <c r="N26" s="140"/>
      <c r="O26" s="140"/>
      <c r="P26" s="140"/>
      <c r="Q26" s="42">
        <f t="shared" si="8"/>
        <v>0</v>
      </c>
      <c r="R26" s="140"/>
      <c r="S26" s="140"/>
      <c r="T26" s="42"/>
      <c r="U26" s="42">
        <f t="shared" si="3"/>
        <v>666</v>
      </c>
      <c r="V26" s="42">
        <f t="shared" si="4"/>
        <v>7325</v>
      </c>
    </row>
    <row r="27" spans="1:22" s="118" customFormat="1" ht="51">
      <c r="A27" s="61">
        <v>8</v>
      </c>
      <c r="B27" s="21"/>
      <c r="C27" s="148" t="s">
        <v>279</v>
      </c>
      <c r="D27" s="140" t="s">
        <v>33</v>
      </c>
      <c r="E27" s="55"/>
      <c r="F27" s="152"/>
      <c r="G27" s="20" t="s">
        <v>32</v>
      </c>
      <c r="H27" s="47" t="s">
        <v>30</v>
      </c>
      <c r="I27" s="20">
        <v>85653</v>
      </c>
      <c r="J27" s="40">
        <f>I27/72</f>
        <v>1189.6300000000001</v>
      </c>
      <c r="K27" s="140">
        <f>0.075+5.1+0.1+2.4+4.5+1.2</f>
        <v>13.375</v>
      </c>
      <c r="L27" s="62">
        <f t="shared" si="6"/>
        <v>15911</v>
      </c>
      <c r="M27" s="140"/>
      <c r="N27" s="140"/>
      <c r="O27" s="140"/>
      <c r="P27" s="140"/>
      <c r="Q27" s="42">
        <f t="shared" si="8"/>
        <v>0</v>
      </c>
      <c r="R27" s="140"/>
      <c r="S27" s="140"/>
      <c r="T27" s="42"/>
      <c r="U27" s="42">
        <f t="shared" si="3"/>
        <v>1591</v>
      </c>
      <c r="V27" s="42">
        <f t="shared" si="4"/>
        <v>17502</v>
      </c>
    </row>
    <row r="28" spans="1:22" s="118" customFormat="1">
      <c r="A28" s="61"/>
      <c r="B28" s="61" t="s">
        <v>8</v>
      </c>
      <c r="C28" s="140"/>
      <c r="D28" s="140"/>
      <c r="E28" s="140"/>
      <c r="F28" s="140"/>
      <c r="G28" s="61"/>
      <c r="H28" s="140"/>
      <c r="I28" s="140"/>
      <c r="J28" s="40"/>
      <c r="K28" s="130">
        <f t="shared" ref="K28:V28" si="9">SUM(K20:K27)</f>
        <v>64.55</v>
      </c>
      <c r="L28" s="40">
        <f t="shared" si="9"/>
        <v>81347</v>
      </c>
      <c r="M28" s="40">
        <f t="shared" si="9"/>
        <v>0</v>
      </c>
      <c r="N28" s="40">
        <f t="shared" si="9"/>
        <v>0</v>
      </c>
      <c r="O28" s="40">
        <f t="shared" si="9"/>
        <v>0</v>
      </c>
      <c r="P28" s="40">
        <f t="shared" si="9"/>
        <v>0</v>
      </c>
      <c r="Q28" s="40">
        <f t="shared" si="9"/>
        <v>0</v>
      </c>
      <c r="R28" s="40">
        <f t="shared" si="9"/>
        <v>0</v>
      </c>
      <c r="S28" s="40">
        <f t="shared" si="9"/>
        <v>0</v>
      </c>
      <c r="T28" s="40">
        <f t="shared" si="9"/>
        <v>0</v>
      </c>
      <c r="U28" s="40">
        <f t="shared" si="9"/>
        <v>8137</v>
      </c>
      <c r="V28" s="40">
        <f t="shared" si="9"/>
        <v>89484</v>
      </c>
    </row>
    <row r="29" spans="1:22" s="118" customFormat="1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7" t="s">
        <v>123</v>
      </c>
      <c r="P29" s="57"/>
      <c r="Q29" s="57"/>
      <c r="R29" s="57"/>
      <c r="S29" s="58"/>
      <c r="T29" s="58"/>
      <c r="U29" s="59"/>
      <c r="V29" s="59"/>
    </row>
    <row r="30" spans="1:22" s="118" customFormat="1"/>
    <row r="31" spans="1:22" s="28" customFormat="1" ht="12"/>
  </sheetData>
  <mergeCells count="25">
    <mergeCell ref="A17:A19"/>
    <mergeCell ref="B17:B19"/>
    <mergeCell ref="C17:C19"/>
    <mergeCell ref="D17:D19"/>
    <mergeCell ref="E17:E19"/>
    <mergeCell ref="L17:L19"/>
    <mergeCell ref="E4:L4"/>
    <mergeCell ref="E5:M5"/>
    <mergeCell ref="E6:M6"/>
    <mergeCell ref="E7:M7"/>
    <mergeCell ref="F17:F19"/>
    <mergeCell ref="G17:G19"/>
    <mergeCell ref="H17:H19"/>
    <mergeCell ref="I17:I19"/>
    <mergeCell ref="J17:J19"/>
    <mergeCell ref="K17:K19"/>
    <mergeCell ref="M17:T17"/>
    <mergeCell ref="U17:U19"/>
    <mergeCell ref="V17:V19"/>
    <mergeCell ref="M18:M19"/>
    <mergeCell ref="N18:N19"/>
    <mergeCell ref="O18:Q18"/>
    <mergeCell ref="R18:R19"/>
    <mergeCell ref="S18:S19"/>
    <mergeCell ref="T18:T19"/>
  </mergeCells>
  <pageMargins left="0" right="0" top="0" bottom="0" header="0" footer="0"/>
  <pageSetup paperSize="9" scale="5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V32"/>
  <sheetViews>
    <sheetView view="pageBreakPreview" topLeftCell="A37" zoomScale="90" zoomScaleNormal="100" zoomScaleSheetLayoutView="90" workbookViewId="0">
      <selection activeCell="B20" sqref="B20:B29"/>
    </sheetView>
  </sheetViews>
  <sheetFormatPr defaultRowHeight="12.75"/>
  <cols>
    <col min="1" max="1" width="3.140625" style="3" customWidth="1"/>
    <col min="2" max="2" width="20" style="3" customWidth="1"/>
    <col min="3" max="3" width="36.7109375" style="3" customWidth="1"/>
    <col min="4" max="4" width="9.42578125" style="3" customWidth="1"/>
    <col min="5" max="5" width="36.5703125" style="3" customWidth="1"/>
    <col min="6" max="6" width="13" style="3" customWidth="1"/>
    <col min="7" max="7" width="7.85546875" style="3" customWidth="1"/>
    <col min="8" max="8" width="6.5703125" style="3" customWidth="1"/>
    <col min="9" max="9" width="9.85546875" style="3" customWidth="1"/>
    <col min="10" max="10" width="10" style="3" customWidth="1"/>
    <col min="11" max="11" width="8.28515625" style="3" customWidth="1"/>
    <col min="12" max="12" width="9.7109375" style="3" customWidth="1"/>
    <col min="13" max="13" width="9.140625" style="3"/>
    <col min="14" max="14" width="9.42578125" style="3" customWidth="1"/>
    <col min="15" max="15" width="7.28515625" style="3" customWidth="1"/>
    <col min="16" max="16" width="7" style="3" customWidth="1"/>
    <col min="17" max="17" width="8.5703125" style="3" customWidth="1"/>
    <col min="18" max="18" width="8.28515625" style="3" customWidth="1"/>
    <col min="19" max="19" width="6.85546875" style="3" customWidth="1"/>
    <col min="20" max="20" width="7" style="3" customWidth="1"/>
    <col min="21" max="21" width="9.7109375" style="3" customWidth="1"/>
    <col min="22" max="22" width="10.7109375" style="3" customWidth="1"/>
    <col min="23" max="16384" width="9.140625" style="3"/>
  </cols>
  <sheetData>
    <row r="1" spans="1:22" s="25" customFormat="1" ht="15.75">
      <c r="A1" s="100" t="s">
        <v>0</v>
      </c>
      <c r="B1" s="100"/>
      <c r="C1" s="100"/>
      <c r="D1" s="100"/>
      <c r="E1" s="101"/>
      <c r="F1" s="101"/>
      <c r="G1" s="101"/>
      <c r="H1" s="101"/>
      <c r="I1" s="101"/>
      <c r="J1" s="101"/>
      <c r="K1" s="101"/>
      <c r="L1" s="101"/>
      <c r="M1" s="101"/>
      <c r="N1" s="92" t="s">
        <v>1</v>
      </c>
      <c r="O1" s="92"/>
      <c r="P1" s="92"/>
      <c r="Q1" s="92"/>
      <c r="R1" s="92"/>
      <c r="S1" s="92"/>
      <c r="T1" s="92"/>
      <c r="U1" s="93"/>
      <c r="V1" s="93"/>
    </row>
    <row r="2" spans="1:22" s="25" customFormat="1" ht="15.75">
      <c r="A2" s="100" t="s">
        <v>2</v>
      </c>
      <c r="B2" s="100"/>
      <c r="C2" s="100"/>
      <c r="D2" s="100"/>
      <c r="E2" s="101"/>
      <c r="F2" s="101"/>
      <c r="G2" s="101"/>
      <c r="H2" s="101"/>
      <c r="I2" s="101"/>
      <c r="J2" s="101"/>
      <c r="K2" s="101"/>
      <c r="L2" s="101"/>
      <c r="M2" s="101"/>
      <c r="N2" s="92" t="s">
        <v>3</v>
      </c>
      <c r="O2" s="92"/>
      <c r="P2" s="92"/>
      <c r="Q2" s="92"/>
      <c r="R2" s="92"/>
      <c r="S2" s="92"/>
      <c r="T2" s="92"/>
      <c r="U2" s="93"/>
      <c r="V2" s="93"/>
    </row>
    <row r="3" spans="1:22" s="25" customFormat="1" ht="15.75">
      <c r="A3" s="100"/>
      <c r="B3" s="100"/>
      <c r="C3" s="100"/>
      <c r="D3" s="100"/>
      <c r="E3" s="101"/>
      <c r="F3" s="101"/>
      <c r="G3" s="101"/>
      <c r="H3" s="101"/>
      <c r="I3" s="101"/>
      <c r="J3" s="101"/>
      <c r="K3" s="101"/>
      <c r="L3" s="101"/>
      <c r="M3" s="101"/>
      <c r="N3" s="91" t="s">
        <v>4</v>
      </c>
      <c r="O3" s="91"/>
      <c r="P3" s="91"/>
      <c r="Q3" s="91"/>
      <c r="R3" s="91"/>
      <c r="S3" s="91"/>
      <c r="T3" s="91"/>
      <c r="U3" s="93"/>
      <c r="V3" s="93"/>
    </row>
    <row r="4" spans="1:22" s="25" customFormat="1" ht="15.75">
      <c r="A4" s="100" t="s">
        <v>5</v>
      </c>
      <c r="B4" s="100"/>
      <c r="C4" s="100" t="s">
        <v>6</v>
      </c>
      <c r="D4" s="100"/>
      <c r="E4" s="327" t="s">
        <v>96</v>
      </c>
      <c r="F4" s="327"/>
      <c r="G4" s="327"/>
      <c r="H4" s="327"/>
      <c r="I4" s="327"/>
      <c r="J4" s="327"/>
      <c r="K4" s="327"/>
      <c r="L4" s="327"/>
      <c r="M4" s="93"/>
      <c r="N4" s="92" t="s">
        <v>72</v>
      </c>
      <c r="O4" s="92"/>
      <c r="P4" s="92"/>
      <c r="Q4" s="92"/>
      <c r="R4" s="92"/>
      <c r="S4" s="92"/>
      <c r="T4" s="92"/>
      <c r="U4" s="93"/>
      <c r="V4" s="93"/>
    </row>
    <row r="5" spans="1:22" s="26" customFormat="1" ht="15.75">
      <c r="A5" s="100"/>
      <c r="B5" s="100"/>
      <c r="C5" s="100"/>
      <c r="D5" s="100"/>
      <c r="E5" s="328" t="s">
        <v>97</v>
      </c>
      <c r="F5" s="328"/>
      <c r="G5" s="328"/>
      <c r="H5" s="328"/>
      <c r="I5" s="328"/>
      <c r="J5" s="328"/>
      <c r="K5" s="328"/>
      <c r="L5" s="328"/>
      <c r="M5" s="328"/>
      <c r="N5" s="101"/>
      <c r="O5" s="101"/>
      <c r="P5" s="101"/>
      <c r="Q5" s="101"/>
      <c r="R5" s="101"/>
      <c r="S5" s="101"/>
      <c r="T5" s="101"/>
      <c r="U5" s="101"/>
      <c r="V5" s="93"/>
    </row>
    <row r="6" spans="1:22" s="26" customFormat="1" ht="15">
      <c r="A6" s="101"/>
      <c r="B6" s="101"/>
      <c r="C6" s="101"/>
      <c r="D6" s="101"/>
      <c r="E6" s="329" t="s">
        <v>125</v>
      </c>
      <c r="F6" s="329"/>
      <c r="G6" s="329"/>
      <c r="H6" s="329"/>
      <c r="I6" s="329"/>
      <c r="J6" s="329"/>
      <c r="K6" s="329"/>
      <c r="L6" s="329"/>
      <c r="M6" s="329"/>
      <c r="N6" s="101"/>
      <c r="O6" s="101"/>
      <c r="P6" s="101"/>
      <c r="Q6" s="101"/>
      <c r="R6" s="101"/>
      <c r="S6" s="101"/>
      <c r="T6" s="101"/>
      <c r="U6" s="101"/>
      <c r="V6" s="93"/>
    </row>
    <row r="7" spans="1:22" s="26" customFormat="1" ht="15">
      <c r="A7" s="101"/>
      <c r="B7" s="101"/>
      <c r="C7" s="101"/>
      <c r="D7" s="101"/>
      <c r="E7" s="329" t="s">
        <v>7</v>
      </c>
      <c r="F7" s="329"/>
      <c r="G7" s="329"/>
      <c r="H7" s="329"/>
      <c r="I7" s="329"/>
      <c r="J7" s="329"/>
      <c r="K7" s="329"/>
      <c r="L7" s="329"/>
      <c r="M7" s="329"/>
      <c r="N7" s="101"/>
      <c r="O7" s="101"/>
      <c r="P7" s="101"/>
      <c r="Q7" s="101"/>
      <c r="R7" s="101"/>
      <c r="S7" s="101"/>
      <c r="T7" s="101"/>
      <c r="U7" s="101"/>
      <c r="V7" s="93"/>
    </row>
    <row r="8" spans="1:22" s="26" customFormat="1" ht="15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 t="s">
        <v>98</v>
      </c>
      <c r="R8" s="101"/>
      <c r="S8" s="101"/>
      <c r="T8" s="101"/>
      <c r="U8" s="101"/>
      <c r="V8" s="93"/>
    </row>
    <row r="9" spans="1:22" s="26" customFormat="1" ht="15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 t="s">
        <v>139</v>
      </c>
      <c r="R9" s="101"/>
      <c r="S9" s="101"/>
      <c r="T9" s="101"/>
      <c r="U9" s="101"/>
      <c r="V9" s="93"/>
    </row>
    <row r="10" spans="1:22" s="24" customFormat="1" ht="15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 t="s">
        <v>99</v>
      </c>
      <c r="R10" s="93"/>
      <c r="S10" s="93"/>
      <c r="T10" s="93" t="s">
        <v>100</v>
      </c>
      <c r="U10" s="93"/>
      <c r="V10" s="93"/>
    </row>
    <row r="11" spans="1:22" s="24" customFormat="1" ht="15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 t="s">
        <v>101</v>
      </c>
      <c r="R11" s="93"/>
      <c r="S11" s="93"/>
      <c r="T11" s="93">
        <v>2</v>
      </c>
      <c r="U11" s="93"/>
      <c r="V11" s="93"/>
    </row>
    <row r="12" spans="1:22" s="24" customFormat="1" ht="15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 t="s">
        <v>102</v>
      </c>
      <c r="R12" s="93"/>
      <c r="S12" s="93"/>
      <c r="T12" s="93">
        <v>10</v>
      </c>
      <c r="U12" s="93" t="s">
        <v>103</v>
      </c>
      <c r="V12" s="93"/>
    </row>
    <row r="13" spans="1:22" s="24" customFormat="1" ht="15">
      <c r="A13" s="93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 t="s">
        <v>104</v>
      </c>
      <c r="R13" s="93"/>
      <c r="S13" s="93"/>
      <c r="T13" s="93">
        <v>0</v>
      </c>
      <c r="U13" s="93">
        <f>T13*100/T12</f>
        <v>0</v>
      </c>
      <c r="V13" s="93" t="s">
        <v>17</v>
      </c>
    </row>
    <row r="14" spans="1:22" s="24" customFormat="1" ht="15">
      <c r="A14" s="93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 t="s">
        <v>105</v>
      </c>
      <c r="R14" s="93"/>
      <c r="S14" s="93"/>
      <c r="T14" s="93">
        <v>10</v>
      </c>
      <c r="U14" s="93">
        <f>T14*100/T12</f>
        <v>100</v>
      </c>
      <c r="V14" s="93" t="s">
        <v>17</v>
      </c>
    </row>
    <row r="15" spans="1:22" s="24" customFormat="1" ht="15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 t="s">
        <v>106</v>
      </c>
      <c r="R15" s="93"/>
      <c r="S15" s="93"/>
      <c r="T15" s="264">
        <f>K30</f>
        <v>38.1</v>
      </c>
      <c r="U15" s="93"/>
      <c r="V15" s="93"/>
    </row>
    <row r="16" spans="1:22" s="24" customFormat="1" ht="15">
      <c r="A16" s="93"/>
      <c r="B16" s="93" t="s">
        <v>280</v>
      </c>
      <c r="C16" s="93" t="s">
        <v>107</v>
      </c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</row>
    <row r="17" spans="1:22" s="24" customFormat="1" ht="14.25">
      <c r="A17" s="349" t="s">
        <v>108</v>
      </c>
      <c r="B17" s="349" t="s">
        <v>109</v>
      </c>
      <c r="C17" s="349" t="s">
        <v>110</v>
      </c>
      <c r="D17" s="349" t="s">
        <v>111</v>
      </c>
      <c r="E17" s="349" t="s">
        <v>10</v>
      </c>
      <c r="F17" s="349" t="s">
        <v>112</v>
      </c>
      <c r="G17" s="349" t="s">
        <v>113</v>
      </c>
      <c r="H17" s="349" t="s">
        <v>114</v>
      </c>
      <c r="I17" s="349" t="s">
        <v>137</v>
      </c>
      <c r="J17" s="349" t="s">
        <v>11</v>
      </c>
      <c r="K17" s="349" t="s">
        <v>116</v>
      </c>
      <c r="L17" s="349" t="s">
        <v>12</v>
      </c>
      <c r="M17" s="352" t="s">
        <v>117</v>
      </c>
      <c r="N17" s="352"/>
      <c r="O17" s="352"/>
      <c r="P17" s="352"/>
      <c r="Q17" s="352"/>
      <c r="R17" s="352"/>
      <c r="S17" s="352"/>
      <c r="T17" s="352"/>
      <c r="U17" s="349" t="s">
        <v>160</v>
      </c>
      <c r="V17" s="349" t="s">
        <v>119</v>
      </c>
    </row>
    <row r="18" spans="1:22" s="24" customFormat="1" ht="14.25">
      <c r="A18" s="350"/>
      <c r="B18" s="350"/>
      <c r="C18" s="350"/>
      <c r="D18" s="350"/>
      <c r="E18" s="350"/>
      <c r="F18" s="350"/>
      <c r="G18" s="350"/>
      <c r="H18" s="350"/>
      <c r="I18" s="350"/>
      <c r="J18" s="350"/>
      <c r="K18" s="350"/>
      <c r="L18" s="350"/>
      <c r="M18" s="349" t="s">
        <v>120</v>
      </c>
      <c r="N18" s="349" t="s">
        <v>15</v>
      </c>
      <c r="O18" s="352" t="s">
        <v>16</v>
      </c>
      <c r="P18" s="352"/>
      <c r="Q18" s="352"/>
      <c r="R18" s="349"/>
      <c r="S18" s="349"/>
      <c r="T18" s="349"/>
      <c r="U18" s="350"/>
      <c r="V18" s="350"/>
    </row>
    <row r="19" spans="1:22" s="24" customFormat="1" ht="59.25" customHeight="1">
      <c r="A19" s="351"/>
      <c r="B19" s="351"/>
      <c r="C19" s="351"/>
      <c r="D19" s="351"/>
      <c r="E19" s="351"/>
      <c r="F19" s="351"/>
      <c r="G19" s="351"/>
      <c r="H19" s="351"/>
      <c r="I19" s="351"/>
      <c r="J19" s="351"/>
      <c r="K19" s="351"/>
      <c r="L19" s="351"/>
      <c r="M19" s="351"/>
      <c r="N19" s="351"/>
      <c r="O19" s="36" t="s">
        <v>17</v>
      </c>
      <c r="P19" s="36" t="s">
        <v>18</v>
      </c>
      <c r="Q19" s="36" t="s">
        <v>19</v>
      </c>
      <c r="R19" s="351"/>
      <c r="S19" s="351"/>
      <c r="T19" s="351"/>
      <c r="U19" s="351"/>
      <c r="V19" s="351"/>
    </row>
    <row r="20" spans="1:22" s="204" customFormat="1" ht="41.25" customHeight="1">
      <c r="A20" s="61">
        <v>1</v>
      </c>
      <c r="B20" s="38"/>
      <c r="C20" s="38" t="s">
        <v>240</v>
      </c>
      <c r="D20" s="21" t="s">
        <v>33</v>
      </c>
      <c r="E20" s="21" t="s">
        <v>37</v>
      </c>
      <c r="F20" s="76" t="s">
        <v>38</v>
      </c>
      <c r="G20" s="38" t="s">
        <v>80</v>
      </c>
      <c r="H20" s="39" t="s">
        <v>21</v>
      </c>
      <c r="I20" s="39">
        <v>93971</v>
      </c>
      <c r="J20" s="40">
        <f t="shared" ref="J20:J21" si="0">I20/72</f>
        <v>1305.1500000000001</v>
      </c>
      <c r="K20" s="203">
        <f>1+1+1</f>
        <v>3</v>
      </c>
      <c r="L20" s="42">
        <f t="shared" ref="L20:L21" si="1">J20*K20</f>
        <v>3915</v>
      </c>
      <c r="M20" s="61"/>
      <c r="N20" s="61"/>
      <c r="O20" s="140"/>
      <c r="P20" s="140"/>
      <c r="Q20" s="42"/>
      <c r="R20" s="61"/>
      <c r="S20" s="61"/>
      <c r="T20" s="61"/>
      <c r="U20" s="42">
        <f t="shared" ref="U20:U29" si="2">L20*10%</f>
        <v>392</v>
      </c>
      <c r="V20" s="42">
        <f t="shared" ref="V20:V29" si="3">M20+N20+Q20+R20+T20+U20+S20+L20</f>
        <v>4307</v>
      </c>
    </row>
    <row r="21" spans="1:22" s="204" customFormat="1" ht="80.25" customHeight="1">
      <c r="A21" s="61">
        <v>2</v>
      </c>
      <c r="B21" s="48"/>
      <c r="C21" s="46" t="s">
        <v>281</v>
      </c>
      <c r="D21" s="21" t="s">
        <v>33</v>
      </c>
      <c r="E21" s="45" t="s">
        <v>63</v>
      </c>
      <c r="F21" s="76" t="s">
        <v>64</v>
      </c>
      <c r="G21" s="45" t="s">
        <v>29</v>
      </c>
      <c r="H21" s="47" t="s">
        <v>30</v>
      </c>
      <c r="I21" s="39">
        <v>93971</v>
      </c>
      <c r="J21" s="40">
        <f t="shared" si="0"/>
        <v>1305.1500000000001</v>
      </c>
      <c r="K21" s="203">
        <v>1</v>
      </c>
      <c r="L21" s="42">
        <f t="shared" si="1"/>
        <v>1305</v>
      </c>
      <c r="M21" s="61"/>
      <c r="N21" s="61"/>
      <c r="O21" s="140"/>
      <c r="P21" s="140"/>
      <c r="Q21" s="42"/>
      <c r="R21" s="61"/>
      <c r="S21" s="61"/>
      <c r="T21" s="61"/>
      <c r="U21" s="42">
        <f t="shared" si="2"/>
        <v>131</v>
      </c>
      <c r="V21" s="42">
        <f t="shared" si="3"/>
        <v>1436</v>
      </c>
    </row>
    <row r="22" spans="1:22" s="204" customFormat="1" ht="41.25" customHeight="1">
      <c r="A22" s="61">
        <v>3</v>
      </c>
      <c r="B22" s="48"/>
      <c r="C22" s="46" t="s">
        <v>282</v>
      </c>
      <c r="D22" s="21" t="s">
        <v>33</v>
      </c>
      <c r="E22" s="45" t="s">
        <v>41</v>
      </c>
      <c r="F22" s="120" t="s">
        <v>67</v>
      </c>
      <c r="G22" s="45" t="s">
        <v>90</v>
      </c>
      <c r="H22" s="39" t="s">
        <v>21</v>
      </c>
      <c r="I22" s="47">
        <v>89016</v>
      </c>
      <c r="J22" s="40">
        <f>I22/72</f>
        <v>1236.33</v>
      </c>
      <c r="K22" s="41">
        <v>2.7</v>
      </c>
      <c r="L22" s="42">
        <f>J22*K22</f>
        <v>3338</v>
      </c>
      <c r="M22" s="140"/>
      <c r="N22" s="140"/>
      <c r="O22" s="140"/>
      <c r="P22" s="140"/>
      <c r="Q22" s="42"/>
      <c r="R22" s="42"/>
      <c r="S22" s="42"/>
      <c r="T22" s="42"/>
      <c r="U22" s="42">
        <f t="shared" si="2"/>
        <v>334</v>
      </c>
      <c r="V22" s="42">
        <f t="shared" si="3"/>
        <v>3672</v>
      </c>
    </row>
    <row r="23" spans="1:22" s="118" customFormat="1" ht="56.25" customHeight="1">
      <c r="A23" s="61">
        <v>4</v>
      </c>
      <c r="B23" s="49"/>
      <c r="C23" s="50" t="s">
        <v>284</v>
      </c>
      <c r="D23" s="21" t="s">
        <v>33</v>
      </c>
      <c r="E23" s="49" t="s">
        <v>22</v>
      </c>
      <c r="F23" s="151" t="s">
        <v>31</v>
      </c>
      <c r="G23" s="49" t="s">
        <v>77</v>
      </c>
      <c r="H23" s="51" t="s">
        <v>21</v>
      </c>
      <c r="I23" s="51">
        <v>85653</v>
      </c>
      <c r="J23" s="40">
        <f t="shared" ref="J23:J28" si="4">I23/72</f>
        <v>1189.6300000000001</v>
      </c>
      <c r="K23" s="130">
        <f>1.925+2.925</f>
        <v>4.8499999999999996</v>
      </c>
      <c r="L23" s="42">
        <f t="shared" ref="L23:L29" si="5">J23*K23</f>
        <v>5770</v>
      </c>
      <c r="M23" s="140"/>
      <c r="N23" s="140"/>
      <c r="O23" s="140"/>
      <c r="P23" s="140"/>
      <c r="Q23" s="42"/>
      <c r="R23" s="140"/>
      <c r="S23" s="140"/>
      <c r="T23" s="42"/>
      <c r="U23" s="42">
        <f t="shared" si="2"/>
        <v>577</v>
      </c>
      <c r="V23" s="42">
        <f t="shared" si="3"/>
        <v>6347</v>
      </c>
    </row>
    <row r="24" spans="1:22" s="118" customFormat="1" ht="53.25" customHeight="1">
      <c r="A24" s="61">
        <v>5</v>
      </c>
      <c r="B24" s="21"/>
      <c r="C24" s="46" t="s">
        <v>283</v>
      </c>
      <c r="D24" s="21" t="s">
        <v>33</v>
      </c>
      <c r="E24" s="21" t="s">
        <v>39</v>
      </c>
      <c r="F24" s="76" t="s">
        <v>68</v>
      </c>
      <c r="G24" s="20" t="s">
        <v>53</v>
      </c>
      <c r="H24" s="39" t="s">
        <v>30</v>
      </c>
      <c r="I24" s="20">
        <v>89016</v>
      </c>
      <c r="J24" s="40">
        <f t="shared" si="4"/>
        <v>1236.33</v>
      </c>
      <c r="K24" s="130">
        <f>3.125+1.2</f>
        <v>4.3250000000000002</v>
      </c>
      <c r="L24" s="42">
        <f t="shared" si="5"/>
        <v>5347</v>
      </c>
      <c r="M24" s="140"/>
      <c r="N24" s="140"/>
      <c r="O24" s="140"/>
      <c r="P24" s="140"/>
      <c r="Q24" s="42"/>
      <c r="R24" s="140"/>
      <c r="S24" s="140"/>
      <c r="T24" s="42"/>
      <c r="U24" s="42">
        <f t="shared" si="2"/>
        <v>535</v>
      </c>
      <c r="V24" s="42">
        <f t="shared" si="3"/>
        <v>5882</v>
      </c>
    </row>
    <row r="25" spans="1:22" s="118" customFormat="1" ht="41.25" customHeight="1">
      <c r="A25" s="61">
        <v>6</v>
      </c>
      <c r="B25" s="21"/>
      <c r="C25" s="46" t="s">
        <v>285</v>
      </c>
      <c r="D25" s="21" t="s">
        <v>33</v>
      </c>
      <c r="E25" s="21" t="s">
        <v>26</v>
      </c>
      <c r="F25" s="76" t="s">
        <v>27</v>
      </c>
      <c r="G25" s="21" t="s">
        <v>75</v>
      </c>
      <c r="H25" s="47" t="s">
        <v>21</v>
      </c>
      <c r="I25" s="47">
        <v>84061</v>
      </c>
      <c r="J25" s="40">
        <f t="shared" si="4"/>
        <v>1167.51</v>
      </c>
      <c r="K25" s="130">
        <v>7</v>
      </c>
      <c r="L25" s="42">
        <f t="shared" si="5"/>
        <v>8173</v>
      </c>
      <c r="M25" s="140"/>
      <c r="N25" s="140"/>
      <c r="O25" s="140"/>
      <c r="P25" s="140"/>
      <c r="Q25" s="42"/>
      <c r="R25" s="140"/>
      <c r="S25" s="140"/>
      <c r="T25" s="42"/>
      <c r="U25" s="42">
        <f t="shared" si="2"/>
        <v>817</v>
      </c>
      <c r="V25" s="42">
        <f t="shared" si="3"/>
        <v>8990</v>
      </c>
    </row>
    <row r="26" spans="1:22" s="118" customFormat="1" ht="41.25" customHeight="1">
      <c r="A26" s="61">
        <v>7</v>
      </c>
      <c r="B26" s="45"/>
      <c r="C26" s="46" t="s">
        <v>173</v>
      </c>
      <c r="D26" s="21" t="s">
        <v>33</v>
      </c>
      <c r="E26" s="21" t="s">
        <v>26</v>
      </c>
      <c r="F26" s="120" t="s">
        <v>43</v>
      </c>
      <c r="G26" s="45" t="s">
        <v>82</v>
      </c>
      <c r="H26" s="47" t="s">
        <v>21</v>
      </c>
      <c r="I26" s="47">
        <v>93971</v>
      </c>
      <c r="J26" s="40">
        <f t="shared" si="4"/>
        <v>1305.1500000000001</v>
      </c>
      <c r="K26" s="130">
        <v>1.4</v>
      </c>
      <c r="L26" s="42">
        <f t="shared" si="5"/>
        <v>1827</v>
      </c>
      <c r="M26" s="140"/>
      <c r="N26" s="140"/>
      <c r="O26" s="140"/>
      <c r="P26" s="140"/>
      <c r="Q26" s="42"/>
      <c r="R26" s="140"/>
      <c r="S26" s="140"/>
      <c r="T26" s="42"/>
      <c r="U26" s="42">
        <f t="shared" si="2"/>
        <v>183</v>
      </c>
      <c r="V26" s="42">
        <f t="shared" si="3"/>
        <v>2010</v>
      </c>
    </row>
    <row r="27" spans="1:22" s="118" customFormat="1" ht="41.25" customHeight="1">
      <c r="A27" s="61">
        <v>8</v>
      </c>
      <c r="B27" s="45"/>
      <c r="C27" s="45" t="s">
        <v>286</v>
      </c>
      <c r="D27" s="21" t="s">
        <v>33</v>
      </c>
      <c r="E27" s="21" t="s">
        <v>22</v>
      </c>
      <c r="F27" s="76" t="s">
        <v>23</v>
      </c>
      <c r="G27" s="45" t="s">
        <v>73</v>
      </c>
      <c r="H27" s="47" t="s">
        <v>21</v>
      </c>
      <c r="I27" s="47">
        <v>92201</v>
      </c>
      <c r="J27" s="40">
        <f t="shared" si="4"/>
        <v>1280.57</v>
      </c>
      <c r="K27" s="130">
        <v>1</v>
      </c>
      <c r="L27" s="42">
        <f t="shared" si="5"/>
        <v>1281</v>
      </c>
      <c r="M27" s="140"/>
      <c r="N27" s="140"/>
      <c r="O27" s="140"/>
      <c r="P27" s="140"/>
      <c r="Q27" s="42"/>
      <c r="R27" s="140"/>
      <c r="S27" s="140"/>
      <c r="T27" s="42"/>
      <c r="U27" s="42">
        <f t="shared" si="2"/>
        <v>128</v>
      </c>
      <c r="V27" s="42">
        <f t="shared" si="3"/>
        <v>1409</v>
      </c>
    </row>
    <row r="28" spans="1:22" s="118" customFormat="1" ht="45.75" customHeight="1">
      <c r="A28" s="61">
        <v>9</v>
      </c>
      <c r="B28" s="21"/>
      <c r="C28" s="54" t="s">
        <v>287</v>
      </c>
      <c r="D28" s="140" t="s">
        <v>33</v>
      </c>
      <c r="E28" s="55"/>
      <c r="F28" s="55"/>
      <c r="G28" s="20" t="s">
        <v>32</v>
      </c>
      <c r="H28" s="47" t="s">
        <v>30</v>
      </c>
      <c r="I28" s="20">
        <v>85653</v>
      </c>
      <c r="J28" s="40">
        <f t="shared" si="4"/>
        <v>1189.6300000000001</v>
      </c>
      <c r="K28" s="130">
        <v>6.1</v>
      </c>
      <c r="L28" s="42">
        <f t="shared" si="5"/>
        <v>7257</v>
      </c>
      <c r="M28" s="140"/>
      <c r="N28" s="140"/>
      <c r="O28" s="140"/>
      <c r="P28" s="140"/>
      <c r="Q28" s="42"/>
      <c r="R28" s="140"/>
      <c r="S28" s="140"/>
      <c r="T28" s="42"/>
      <c r="U28" s="42">
        <f t="shared" si="2"/>
        <v>726</v>
      </c>
      <c r="V28" s="42">
        <f t="shared" si="3"/>
        <v>7983</v>
      </c>
    </row>
    <row r="29" spans="1:22" s="118" customFormat="1" ht="41.25" customHeight="1">
      <c r="A29" s="61">
        <v>10</v>
      </c>
      <c r="B29" s="21"/>
      <c r="C29" s="54" t="s">
        <v>288</v>
      </c>
      <c r="D29" s="140" t="s">
        <v>33</v>
      </c>
      <c r="E29" s="55"/>
      <c r="F29" s="55"/>
      <c r="G29" s="20" t="s">
        <v>32</v>
      </c>
      <c r="H29" s="47" t="s">
        <v>30</v>
      </c>
      <c r="I29" s="20">
        <v>85653</v>
      </c>
      <c r="J29" s="40">
        <f>I29/72</f>
        <v>1189.6300000000001</v>
      </c>
      <c r="K29" s="130">
        <f>0.275+4.8+0.3+1.35</f>
        <v>6.7249999999999996</v>
      </c>
      <c r="L29" s="62">
        <f t="shared" si="5"/>
        <v>8000</v>
      </c>
      <c r="M29" s="140"/>
      <c r="N29" s="140"/>
      <c r="O29" s="140"/>
      <c r="P29" s="140"/>
      <c r="Q29" s="42">
        <f t="shared" ref="Q29" si="6">17697*20%/72*P29</f>
        <v>0</v>
      </c>
      <c r="R29" s="140"/>
      <c r="S29" s="140"/>
      <c r="T29" s="42"/>
      <c r="U29" s="42">
        <f t="shared" si="2"/>
        <v>800</v>
      </c>
      <c r="V29" s="42">
        <f t="shared" si="3"/>
        <v>8800</v>
      </c>
    </row>
    <row r="30" spans="1:22" s="28" customFormat="1" ht="41.25" customHeight="1">
      <c r="A30" s="61"/>
      <c r="B30" s="61" t="s">
        <v>8</v>
      </c>
      <c r="C30" s="140"/>
      <c r="D30" s="140"/>
      <c r="E30" s="140"/>
      <c r="F30" s="140"/>
      <c r="G30" s="61"/>
      <c r="H30" s="140"/>
      <c r="I30" s="140"/>
      <c r="J30" s="40"/>
      <c r="K30" s="130">
        <f>SUM(K20:K29)</f>
        <v>38.1</v>
      </c>
      <c r="L30" s="42">
        <f t="shared" ref="L30:V30" si="7">SUM(L20:L29)</f>
        <v>46213</v>
      </c>
      <c r="M30" s="42">
        <f t="shared" si="7"/>
        <v>0</v>
      </c>
      <c r="N30" s="42">
        <f t="shared" si="7"/>
        <v>0</v>
      </c>
      <c r="O30" s="42">
        <f t="shared" si="7"/>
        <v>0</v>
      </c>
      <c r="P30" s="42">
        <f t="shared" si="7"/>
        <v>0</v>
      </c>
      <c r="Q30" s="42">
        <f t="shared" si="7"/>
        <v>0</v>
      </c>
      <c r="R30" s="42">
        <f t="shared" si="7"/>
        <v>0</v>
      </c>
      <c r="S30" s="42">
        <f t="shared" si="7"/>
        <v>0</v>
      </c>
      <c r="T30" s="42">
        <f t="shared" si="7"/>
        <v>0</v>
      </c>
      <c r="U30" s="42">
        <f t="shared" si="7"/>
        <v>4623</v>
      </c>
      <c r="V30" s="42">
        <f t="shared" si="7"/>
        <v>50836</v>
      </c>
    </row>
    <row r="31" spans="1:22" s="28" customFormat="1" ht="41.25" customHeight="1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7" t="s">
        <v>123</v>
      </c>
      <c r="P31" s="57"/>
      <c r="Q31" s="57"/>
      <c r="R31" s="57"/>
      <c r="S31" s="291"/>
      <c r="T31" s="291"/>
      <c r="U31" s="292"/>
      <c r="V31" s="59"/>
    </row>
    <row r="32" spans="1:22" s="28" customFormat="1" ht="41.25" customHeight="1">
      <c r="A32" s="118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</row>
  </sheetData>
  <mergeCells count="25">
    <mergeCell ref="A17:A19"/>
    <mergeCell ref="B17:B19"/>
    <mergeCell ref="C17:C19"/>
    <mergeCell ref="D17:D19"/>
    <mergeCell ref="E17:E19"/>
    <mergeCell ref="L17:L19"/>
    <mergeCell ref="E4:L4"/>
    <mergeCell ref="E5:M5"/>
    <mergeCell ref="E6:M6"/>
    <mergeCell ref="E7:M7"/>
    <mergeCell ref="F17:F19"/>
    <mergeCell ref="G17:G19"/>
    <mergeCell ref="H17:H19"/>
    <mergeCell ref="I17:I19"/>
    <mergeCell ref="J17:J19"/>
    <mergeCell ref="K17:K19"/>
    <mergeCell ref="M17:T17"/>
    <mergeCell ref="U17:U19"/>
    <mergeCell ref="V17:V19"/>
    <mergeCell ref="M18:M19"/>
    <mergeCell ref="N18:N19"/>
    <mergeCell ref="O18:Q18"/>
    <mergeCell ref="R18:R19"/>
    <mergeCell ref="S18:S19"/>
    <mergeCell ref="T18:T19"/>
  </mergeCells>
  <pageMargins left="0" right="0" top="0.98425196850393704" bottom="0.98425196850393704" header="0.51181102362204722" footer="0.51181102362204722"/>
  <pageSetup paperSize="9" scale="52" orientation="landscape" r:id="rId1"/>
  <headerFooter alignWithMargins="0"/>
  <rowBreaks count="1" manualBreakCount="1">
    <brk id="31" max="16383" man="1"/>
  </rowBreaks>
  <colBreaks count="1" manualBreakCount="1">
    <brk id="2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CM99"/>
  <sheetViews>
    <sheetView view="pageBreakPreview" topLeftCell="A94" zoomScale="80" zoomScaleNormal="98" zoomScaleSheetLayoutView="80" workbookViewId="0">
      <selection activeCell="B21" sqref="B21:B33"/>
    </sheetView>
  </sheetViews>
  <sheetFormatPr defaultRowHeight="12.75"/>
  <cols>
    <col min="1" max="1" width="4" style="3" customWidth="1"/>
    <col min="2" max="2" width="19.7109375" style="3" customWidth="1"/>
    <col min="3" max="3" width="33.7109375" style="3" customWidth="1"/>
    <col min="4" max="4" width="9.42578125" style="3" customWidth="1"/>
    <col min="5" max="5" width="30.28515625" style="3" customWidth="1"/>
    <col min="6" max="6" width="15.28515625" style="8" customWidth="1"/>
    <col min="7" max="7" width="9.85546875" style="3" customWidth="1"/>
    <col min="8" max="8" width="8.140625" style="3" customWidth="1"/>
    <col min="9" max="9" width="12.140625" style="3" customWidth="1"/>
    <col min="10" max="10" width="10" style="3" customWidth="1"/>
    <col min="11" max="11" width="7.85546875" style="3" customWidth="1"/>
    <col min="12" max="12" width="9.85546875" style="3" customWidth="1"/>
    <col min="13" max="14" width="9.140625" style="3"/>
    <col min="15" max="16" width="8.5703125" style="3" customWidth="1"/>
    <col min="17" max="17" width="10" style="3" bestFit="1" customWidth="1"/>
    <col min="18" max="18" width="5.5703125" style="3" customWidth="1"/>
    <col min="19" max="19" width="10.85546875" style="3" customWidth="1"/>
    <col min="20" max="20" width="8.7109375" style="3" customWidth="1"/>
    <col min="21" max="21" width="10" style="3" bestFit="1" customWidth="1"/>
    <col min="22" max="22" width="10.7109375" style="9" customWidth="1"/>
    <col min="23" max="90" width="9.140625" style="7"/>
    <col min="91" max="16384" width="9.140625" style="3"/>
  </cols>
  <sheetData>
    <row r="1" spans="1:90" s="2" customFormat="1" ht="15.75">
      <c r="A1" s="205" t="s">
        <v>0</v>
      </c>
      <c r="B1" s="205"/>
      <c r="C1" s="205"/>
      <c r="D1" s="205"/>
      <c r="E1" s="116"/>
      <c r="F1" s="116"/>
      <c r="G1" s="116"/>
      <c r="H1" s="116"/>
      <c r="I1" s="116"/>
      <c r="J1" s="116"/>
      <c r="K1" s="116"/>
      <c r="L1" s="116"/>
      <c r="M1" s="116"/>
      <c r="N1" s="205" t="s">
        <v>1</v>
      </c>
      <c r="O1" s="205"/>
      <c r="P1" s="205"/>
      <c r="Q1" s="205"/>
      <c r="R1" s="205"/>
      <c r="S1" s="205"/>
      <c r="T1" s="205"/>
      <c r="U1" s="116"/>
      <c r="V1" s="206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</row>
    <row r="2" spans="1:90" ht="15.75">
      <c r="A2" s="205" t="s">
        <v>2</v>
      </c>
      <c r="B2" s="205"/>
      <c r="C2" s="205"/>
      <c r="D2" s="205"/>
      <c r="E2" s="116"/>
      <c r="F2" s="116"/>
      <c r="G2" s="116"/>
      <c r="H2" s="116"/>
      <c r="I2" s="116"/>
      <c r="J2" s="116"/>
      <c r="K2" s="116"/>
      <c r="L2" s="116"/>
      <c r="M2" s="116"/>
      <c r="N2" s="205" t="s">
        <v>3</v>
      </c>
      <c r="O2" s="205"/>
      <c r="P2" s="205"/>
      <c r="Q2" s="205"/>
      <c r="R2" s="205"/>
      <c r="S2" s="205"/>
      <c r="T2" s="205"/>
      <c r="U2" s="116"/>
      <c r="V2" s="206"/>
    </row>
    <row r="3" spans="1:90" ht="15.75">
      <c r="A3" s="205"/>
      <c r="B3" s="205"/>
      <c r="C3" s="205"/>
      <c r="D3" s="205"/>
      <c r="E3" s="116"/>
      <c r="F3" s="116"/>
      <c r="G3" s="116"/>
      <c r="H3" s="116"/>
      <c r="I3" s="116"/>
      <c r="J3" s="116"/>
      <c r="K3" s="116"/>
      <c r="L3" s="116"/>
      <c r="M3" s="116"/>
      <c r="N3" s="207" t="s">
        <v>4</v>
      </c>
      <c r="O3" s="207"/>
      <c r="P3" s="207"/>
      <c r="Q3" s="207"/>
      <c r="R3" s="207"/>
      <c r="S3" s="207"/>
      <c r="T3" s="207"/>
      <c r="U3" s="116"/>
      <c r="V3" s="206"/>
    </row>
    <row r="4" spans="1:90" ht="15.75">
      <c r="A4" s="205" t="s">
        <v>5</v>
      </c>
      <c r="B4" s="205"/>
      <c r="C4" s="205" t="s">
        <v>6</v>
      </c>
      <c r="D4" s="205"/>
      <c r="E4" s="357" t="s">
        <v>96</v>
      </c>
      <c r="F4" s="357"/>
      <c r="G4" s="357"/>
      <c r="H4" s="357"/>
      <c r="I4" s="357"/>
      <c r="J4" s="357"/>
      <c r="K4" s="357"/>
      <c r="L4" s="357"/>
      <c r="M4" s="116"/>
      <c r="N4" s="205" t="s">
        <v>72</v>
      </c>
      <c r="O4" s="205"/>
      <c r="P4" s="205"/>
      <c r="Q4" s="205"/>
      <c r="R4" s="205"/>
      <c r="S4" s="205"/>
      <c r="T4" s="205"/>
      <c r="U4" s="116"/>
      <c r="V4" s="206"/>
    </row>
    <row r="5" spans="1:90" ht="15.75">
      <c r="A5" s="205"/>
      <c r="B5" s="205"/>
      <c r="C5" s="205"/>
      <c r="D5" s="205"/>
      <c r="E5" s="328" t="s">
        <v>97</v>
      </c>
      <c r="F5" s="328"/>
      <c r="G5" s="328"/>
      <c r="H5" s="328"/>
      <c r="I5" s="328"/>
      <c r="J5" s="328"/>
      <c r="K5" s="328"/>
      <c r="L5" s="328"/>
      <c r="M5" s="328"/>
      <c r="N5" s="116"/>
      <c r="O5" s="116"/>
      <c r="P5" s="116"/>
      <c r="Q5" s="116"/>
      <c r="R5" s="116"/>
      <c r="S5" s="116"/>
      <c r="T5" s="116"/>
      <c r="U5" s="116"/>
      <c r="V5" s="206"/>
    </row>
    <row r="6" spans="1:90" ht="15">
      <c r="A6" s="116"/>
      <c r="B6" s="116"/>
      <c r="C6" s="116"/>
      <c r="D6" s="116"/>
      <c r="E6" s="329" t="s">
        <v>125</v>
      </c>
      <c r="F6" s="329"/>
      <c r="G6" s="329"/>
      <c r="H6" s="329"/>
      <c r="I6" s="329"/>
      <c r="J6" s="329"/>
      <c r="K6" s="329"/>
      <c r="L6" s="329"/>
      <c r="M6" s="329"/>
      <c r="N6" s="116"/>
      <c r="O6" s="116"/>
      <c r="P6" s="116"/>
      <c r="Q6" s="116"/>
      <c r="R6" s="116"/>
      <c r="S6" s="116"/>
      <c r="T6" s="116"/>
      <c r="U6" s="116"/>
      <c r="V6" s="206"/>
    </row>
    <row r="7" spans="1:90" ht="15">
      <c r="A7" s="116"/>
      <c r="B7" s="116"/>
      <c r="C7" s="116"/>
      <c r="D7" s="116"/>
      <c r="E7" s="329" t="s">
        <v>7</v>
      </c>
      <c r="F7" s="329"/>
      <c r="G7" s="329"/>
      <c r="H7" s="329"/>
      <c r="I7" s="329"/>
      <c r="J7" s="329"/>
      <c r="K7" s="329"/>
      <c r="L7" s="329"/>
      <c r="M7" s="329"/>
      <c r="N7" s="116"/>
      <c r="O7" s="116"/>
      <c r="P7" s="116"/>
      <c r="Q7" s="116"/>
      <c r="R7" s="116"/>
      <c r="S7" s="116"/>
      <c r="T7" s="116"/>
      <c r="U7" s="116"/>
      <c r="V7" s="206"/>
    </row>
    <row r="8" spans="1:90" ht="15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 t="s">
        <v>98</v>
      </c>
      <c r="R8" s="116"/>
      <c r="S8" s="116"/>
      <c r="T8" s="116"/>
      <c r="U8" s="116"/>
      <c r="V8" s="206"/>
    </row>
    <row r="9" spans="1:90" ht="15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 t="s">
        <v>139</v>
      </c>
      <c r="R9" s="116"/>
      <c r="S9" s="116"/>
      <c r="T9" s="116"/>
      <c r="U9" s="116"/>
      <c r="V9" s="206"/>
    </row>
    <row r="10" spans="1:90" s="2" customFormat="1" ht="15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 t="s">
        <v>99</v>
      </c>
      <c r="R10" s="93"/>
      <c r="S10" s="93"/>
      <c r="T10" s="93" t="s">
        <v>291</v>
      </c>
      <c r="U10" s="93"/>
      <c r="V10" s="101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</row>
    <row r="11" spans="1:90" s="2" customFormat="1" ht="15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 t="s">
        <v>101</v>
      </c>
      <c r="R11" s="93"/>
      <c r="S11" s="93"/>
      <c r="T11" s="93">
        <v>1</v>
      </c>
      <c r="U11" s="93"/>
      <c r="V11" s="101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</row>
    <row r="12" spans="1:90" s="2" customFormat="1" ht="15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 t="s">
        <v>102</v>
      </c>
      <c r="R12" s="93"/>
      <c r="S12" s="93"/>
      <c r="T12" s="93">
        <v>27</v>
      </c>
      <c r="U12" s="93" t="s">
        <v>103</v>
      </c>
      <c r="V12" s="101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</row>
    <row r="13" spans="1:90" s="2" customFormat="1" ht="15">
      <c r="A13" s="93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 t="s">
        <v>104</v>
      </c>
      <c r="R13" s="93"/>
      <c r="S13" s="93"/>
      <c r="T13" s="93">
        <v>0</v>
      </c>
      <c r="U13" s="93">
        <f>T13*100/T12</f>
        <v>0</v>
      </c>
      <c r="V13" s="101" t="s">
        <v>17</v>
      </c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</row>
    <row r="14" spans="1:90" s="2" customFormat="1" ht="15">
      <c r="A14" s="93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 t="s">
        <v>105</v>
      </c>
      <c r="R14" s="93"/>
      <c r="S14" s="93"/>
      <c r="T14" s="93">
        <v>27</v>
      </c>
      <c r="U14" s="93">
        <f>T14*100/T12</f>
        <v>100</v>
      </c>
      <c r="V14" s="101" t="s">
        <v>17</v>
      </c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</row>
    <row r="15" spans="1:90" s="2" customFormat="1" ht="15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 t="s">
        <v>106</v>
      </c>
      <c r="R15" s="93"/>
      <c r="S15" s="93"/>
      <c r="T15" s="264">
        <f>K34</f>
        <v>38.700000000000003</v>
      </c>
      <c r="U15" s="93"/>
      <c r="V15" s="101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</row>
    <row r="16" spans="1:90" s="2" customFormat="1" ht="15">
      <c r="A16" s="93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101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</row>
    <row r="17" spans="1:90" s="2" customFormat="1" ht="15">
      <c r="A17" s="93"/>
      <c r="B17" s="93" t="s">
        <v>289</v>
      </c>
      <c r="C17" s="93" t="s">
        <v>290</v>
      </c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101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</row>
    <row r="18" spans="1:90" s="27" customFormat="1" ht="15">
      <c r="A18" s="349" t="s">
        <v>108</v>
      </c>
      <c r="B18" s="333" t="s">
        <v>109</v>
      </c>
      <c r="C18" s="333" t="s">
        <v>110</v>
      </c>
      <c r="D18" s="333" t="s">
        <v>111</v>
      </c>
      <c r="E18" s="333" t="s">
        <v>10</v>
      </c>
      <c r="F18" s="333" t="s">
        <v>112</v>
      </c>
      <c r="G18" s="333" t="s">
        <v>113</v>
      </c>
      <c r="H18" s="333" t="s">
        <v>114</v>
      </c>
      <c r="I18" s="333" t="s">
        <v>115</v>
      </c>
      <c r="J18" s="333" t="s">
        <v>11</v>
      </c>
      <c r="K18" s="333" t="s">
        <v>116</v>
      </c>
      <c r="L18" s="333" t="s">
        <v>12</v>
      </c>
      <c r="M18" s="353" t="s">
        <v>117</v>
      </c>
      <c r="N18" s="353"/>
      <c r="O18" s="353"/>
      <c r="P18" s="353"/>
      <c r="Q18" s="353"/>
      <c r="R18" s="353"/>
      <c r="S18" s="353"/>
      <c r="T18" s="353"/>
      <c r="U18" s="333" t="s">
        <v>118</v>
      </c>
      <c r="V18" s="345" t="s">
        <v>119</v>
      </c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  <c r="BJ18" s="153"/>
      <c r="BK18" s="153"/>
      <c r="BL18" s="153"/>
      <c r="BM18" s="153"/>
      <c r="BN18" s="153"/>
      <c r="BO18" s="153"/>
      <c r="BP18" s="153"/>
      <c r="BQ18" s="153"/>
      <c r="BR18" s="153"/>
      <c r="BS18" s="153"/>
      <c r="BT18" s="153"/>
      <c r="BU18" s="153"/>
      <c r="BV18" s="153"/>
      <c r="BW18" s="153"/>
      <c r="BX18" s="153"/>
      <c r="BY18" s="153"/>
      <c r="BZ18" s="153"/>
      <c r="CA18" s="153"/>
      <c r="CB18" s="153"/>
      <c r="CC18" s="153"/>
      <c r="CD18" s="153"/>
      <c r="CE18" s="153"/>
      <c r="CF18" s="153"/>
      <c r="CG18" s="153"/>
      <c r="CH18" s="153"/>
      <c r="CI18" s="153"/>
      <c r="CJ18" s="153"/>
      <c r="CK18" s="153"/>
      <c r="CL18" s="153"/>
    </row>
    <row r="19" spans="1:90" s="27" customFormat="1" ht="15">
      <c r="A19" s="350"/>
      <c r="B19" s="334"/>
      <c r="C19" s="334"/>
      <c r="D19" s="334"/>
      <c r="E19" s="334"/>
      <c r="F19" s="334"/>
      <c r="G19" s="334"/>
      <c r="H19" s="334"/>
      <c r="I19" s="334"/>
      <c r="J19" s="334"/>
      <c r="K19" s="334"/>
      <c r="L19" s="334"/>
      <c r="M19" s="333" t="s">
        <v>120</v>
      </c>
      <c r="N19" s="333" t="s">
        <v>15</v>
      </c>
      <c r="O19" s="353" t="s">
        <v>16</v>
      </c>
      <c r="P19" s="353"/>
      <c r="Q19" s="353"/>
      <c r="R19" s="333"/>
      <c r="S19" s="333"/>
      <c r="T19" s="333"/>
      <c r="U19" s="334"/>
      <c r="V19" s="345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  <c r="BI19" s="153"/>
      <c r="BJ19" s="153"/>
      <c r="BK19" s="153"/>
      <c r="BL19" s="153"/>
      <c r="BM19" s="153"/>
      <c r="BN19" s="153"/>
      <c r="BO19" s="153"/>
      <c r="BP19" s="153"/>
      <c r="BQ19" s="153"/>
      <c r="BR19" s="153"/>
      <c r="BS19" s="153"/>
      <c r="BT19" s="153"/>
      <c r="BU19" s="153"/>
      <c r="BV19" s="153"/>
      <c r="BW19" s="153"/>
      <c r="BX19" s="153"/>
      <c r="BY19" s="153"/>
      <c r="BZ19" s="153"/>
      <c r="CA19" s="153"/>
      <c r="CB19" s="153"/>
      <c r="CC19" s="153"/>
      <c r="CD19" s="153"/>
      <c r="CE19" s="153"/>
      <c r="CF19" s="153"/>
      <c r="CG19" s="153"/>
      <c r="CH19" s="153"/>
      <c r="CI19" s="153"/>
      <c r="CJ19" s="153"/>
      <c r="CK19" s="153"/>
      <c r="CL19" s="153"/>
    </row>
    <row r="20" spans="1:90" s="27" customFormat="1" ht="83.25" customHeight="1">
      <c r="A20" s="351"/>
      <c r="B20" s="335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234" t="s">
        <v>17</v>
      </c>
      <c r="P20" s="234" t="s">
        <v>18</v>
      </c>
      <c r="Q20" s="234" t="s">
        <v>19</v>
      </c>
      <c r="R20" s="335"/>
      <c r="S20" s="335"/>
      <c r="T20" s="335"/>
      <c r="U20" s="335"/>
      <c r="V20" s="345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  <c r="BJ20" s="153"/>
      <c r="BK20" s="153"/>
      <c r="BL20" s="153"/>
      <c r="BM20" s="153"/>
      <c r="BN20" s="153"/>
      <c r="BO20" s="153"/>
      <c r="BP20" s="153"/>
      <c r="BQ20" s="153"/>
      <c r="BR20" s="153"/>
      <c r="BS20" s="153"/>
      <c r="BT20" s="153"/>
      <c r="BU20" s="153"/>
      <c r="BV20" s="153"/>
      <c r="BW20" s="153"/>
      <c r="BX20" s="153"/>
      <c r="BY20" s="153"/>
      <c r="BZ20" s="153"/>
      <c r="CA20" s="153"/>
      <c r="CB20" s="153"/>
      <c r="CC20" s="153"/>
      <c r="CD20" s="153"/>
      <c r="CE20" s="153"/>
      <c r="CF20" s="153"/>
      <c r="CG20" s="153"/>
      <c r="CH20" s="153"/>
      <c r="CI20" s="153"/>
      <c r="CJ20" s="153"/>
      <c r="CK20" s="153"/>
      <c r="CL20" s="153"/>
    </row>
    <row r="21" spans="1:90" s="35" customFormat="1" ht="52.5" customHeight="1">
      <c r="A21" s="140">
        <v>1</v>
      </c>
      <c r="B21" s="235"/>
      <c r="C21" s="136" t="s">
        <v>293</v>
      </c>
      <c r="D21" s="136" t="s">
        <v>33</v>
      </c>
      <c r="E21" s="136" t="s">
        <v>47</v>
      </c>
      <c r="F21" s="146" t="s">
        <v>48</v>
      </c>
      <c r="G21" s="236" t="s">
        <v>85</v>
      </c>
      <c r="H21" s="237" t="s">
        <v>21</v>
      </c>
      <c r="I21" s="237">
        <v>93971</v>
      </c>
      <c r="J21" s="95">
        <f>I21/72</f>
        <v>1305.1500000000001</v>
      </c>
      <c r="K21" s="96">
        <v>2.4</v>
      </c>
      <c r="L21" s="238">
        <f>J21*K21</f>
        <v>3132</v>
      </c>
      <c r="M21" s="136"/>
      <c r="N21" s="136"/>
      <c r="O21" s="136"/>
      <c r="P21" s="136"/>
      <c r="Q21" s="238">
        <f>17697*25%/72*P21</f>
        <v>0</v>
      </c>
      <c r="R21" s="238"/>
      <c r="S21" s="238"/>
      <c r="T21" s="238"/>
      <c r="U21" s="238">
        <f>L21*10%</f>
        <v>313</v>
      </c>
      <c r="V21" s="238">
        <f>M21+N21+Q21+R21+T21+U21+S21+L21</f>
        <v>3445</v>
      </c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</row>
    <row r="22" spans="1:90" s="35" customFormat="1" ht="84.75" customHeight="1">
      <c r="A22" s="44">
        <v>2</v>
      </c>
      <c r="B22" s="236"/>
      <c r="C22" s="236" t="s">
        <v>292</v>
      </c>
      <c r="D22" s="240" t="s">
        <v>33</v>
      </c>
      <c r="E22" s="240" t="s">
        <v>37</v>
      </c>
      <c r="F22" s="21" t="s">
        <v>38</v>
      </c>
      <c r="G22" s="236" t="s">
        <v>80</v>
      </c>
      <c r="H22" s="237" t="s">
        <v>21</v>
      </c>
      <c r="I22" s="237">
        <v>93971</v>
      </c>
      <c r="J22" s="95">
        <f t="shared" ref="J22:J32" si="0">I22/72</f>
        <v>1305.1500000000001</v>
      </c>
      <c r="K22" s="96">
        <f>1+1+2.2</f>
        <v>4.2</v>
      </c>
      <c r="L22" s="238">
        <f t="shared" ref="L22:L32" si="1">J22*K22</f>
        <v>5482</v>
      </c>
      <c r="M22" s="136"/>
      <c r="N22" s="136"/>
      <c r="O22" s="136"/>
      <c r="P22" s="136"/>
      <c r="Q22" s="238">
        <f t="shared" ref="Q22" si="2">17697*25%/72*P22</f>
        <v>0</v>
      </c>
      <c r="R22" s="136"/>
      <c r="S22" s="136"/>
      <c r="T22" s="238"/>
      <c r="U22" s="238">
        <f>L22*10%</f>
        <v>548</v>
      </c>
      <c r="V22" s="238">
        <f>M22+N22+Q22+R22+T22+U22+S22+L22</f>
        <v>6030</v>
      </c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</row>
    <row r="23" spans="1:90" s="35" customFormat="1" ht="68.25" customHeight="1">
      <c r="A23" s="140">
        <v>3</v>
      </c>
      <c r="B23" s="244"/>
      <c r="C23" s="242" t="s">
        <v>180</v>
      </c>
      <c r="D23" s="240" t="s">
        <v>33</v>
      </c>
      <c r="E23" s="245" t="s">
        <v>121</v>
      </c>
      <c r="F23" s="117" t="s">
        <v>221</v>
      </c>
      <c r="G23" s="241" t="s">
        <v>94</v>
      </c>
      <c r="H23" s="243" t="s">
        <v>30</v>
      </c>
      <c r="I23" s="237">
        <v>79460</v>
      </c>
      <c r="J23" s="95">
        <f t="shared" si="0"/>
        <v>1103.6099999999999</v>
      </c>
      <c r="K23" s="293">
        <v>5.875</v>
      </c>
      <c r="L23" s="238">
        <f t="shared" si="1"/>
        <v>6484</v>
      </c>
      <c r="M23" s="136"/>
      <c r="N23" s="136"/>
      <c r="O23" s="136"/>
      <c r="P23" s="136"/>
      <c r="Q23" s="238">
        <f>17697*25%/72*P23</f>
        <v>0</v>
      </c>
      <c r="R23" s="136"/>
      <c r="S23" s="136"/>
      <c r="T23" s="238"/>
      <c r="U23" s="238">
        <f t="shared" ref="U23:U32" si="3">L23*10%</f>
        <v>648</v>
      </c>
      <c r="V23" s="238">
        <f t="shared" ref="V23:V33" si="4">M23+N23+Q23+R23+T23+U23+S23+L23</f>
        <v>7132</v>
      </c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</row>
    <row r="24" spans="1:90" s="35" customFormat="1" ht="45.75" customHeight="1">
      <c r="A24" s="44">
        <v>4</v>
      </c>
      <c r="B24" s="241"/>
      <c r="C24" s="242" t="s">
        <v>130</v>
      </c>
      <c r="D24" s="240" t="s">
        <v>33</v>
      </c>
      <c r="E24" s="241" t="s">
        <v>128</v>
      </c>
      <c r="F24" s="21" t="s">
        <v>129</v>
      </c>
      <c r="G24" s="256" t="s">
        <v>88</v>
      </c>
      <c r="H24" s="243" t="s">
        <v>21</v>
      </c>
      <c r="I24" s="243">
        <v>93971</v>
      </c>
      <c r="J24" s="95">
        <f t="shared" si="0"/>
        <v>1305.1500000000001</v>
      </c>
      <c r="K24" s="96">
        <v>3</v>
      </c>
      <c r="L24" s="238">
        <f t="shared" si="1"/>
        <v>3915</v>
      </c>
      <c r="M24" s="136"/>
      <c r="N24" s="136"/>
      <c r="O24" s="136"/>
      <c r="P24" s="136"/>
      <c r="Q24" s="238">
        <f>17697*20%/72*P24</f>
        <v>0</v>
      </c>
      <c r="R24" s="136"/>
      <c r="S24" s="136"/>
      <c r="T24" s="238"/>
      <c r="U24" s="238">
        <f t="shared" si="3"/>
        <v>392</v>
      </c>
      <c r="V24" s="238">
        <f t="shared" si="4"/>
        <v>4307</v>
      </c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</row>
    <row r="25" spans="1:90" s="35" customFormat="1" ht="89.25" customHeight="1">
      <c r="A25" s="140">
        <v>5</v>
      </c>
      <c r="B25" s="240"/>
      <c r="C25" s="242" t="s">
        <v>181</v>
      </c>
      <c r="D25" s="240" t="s">
        <v>33</v>
      </c>
      <c r="E25" s="240" t="s">
        <v>26</v>
      </c>
      <c r="F25" s="21" t="s">
        <v>138</v>
      </c>
      <c r="G25" s="247" t="s">
        <v>92</v>
      </c>
      <c r="H25" s="237" t="s">
        <v>21</v>
      </c>
      <c r="I25" s="247">
        <v>84061</v>
      </c>
      <c r="J25" s="95">
        <f t="shared" si="0"/>
        <v>1167.51</v>
      </c>
      <c r="K25" s="136">
        <v>2.8</v>
      </c>
      <c r="L25" s="238">
        <f t="shared" si="1"/>
        <v>3269</v>
      </c>
      <c r="M25" s="136"/>
      <c r="N25" s="136"/>
      <c r="O25" s="136"/>
      <c r="P25" s="136"/>
      <c r="Q25" s="238">
        <f>17697*20%/72*P25</f>
        <v>0</v>
      </c>
      <c r="R25" s="136"/>
      <c r="S25" s="136"/>
      <c r="T25" s="238"/>
      <c r="U25" s="238">
        <f t="shared" si="3"/>
        <v>327</v>
      </c>
      <c r="V25" s="238">
        <f t="shared" si="4"/>
        <v>3596</v>
      </c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</row>
    <row r="26" spans="1:90" s="35" customFormat="1" ht="28.5" hidden="1" customHeight="1">
      <c r="A26" s="44">
        <v>6</v>
      </c>
      <c r="B26" s="253"/>
      <c r="C26" s="253"/>
      <c r="D26" s="136" t="s">
        <v>33</v>
      </c>
      <c r="E26" s="253"/>
      <c r="F26" s="52"/>
      <c r="G26" s="253"/>
      <c r="H26" s="275"/>
      <c r="I26" s="248"/>
      <c r="J26" s="95"/>
      <c r="K26" s="96"/>
      <c r="L26" s="238"/>
      <c r="M26" s="136"/>
      <c r="N26" s="136"/>
      <c r="O26" s="136"/>
      <c r="P26" s="136"/>
      <c r="Q26" s="238"/>
      <c r="R26" s="136"/>
      <c r="S26" s="136"/>
      <c r="T26" s="238"/>
      <c r="U26" s="238"/>
      <c r="V26" s="238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</row>
    <row r="27" spans="1:90" s="35" customFormat="1" ht="25.5" hidden="1" customHeight="1">
      <c r="A27" s="140">
        <v>7</v>
      </c>
      <c r="B27" s="253"/>
      <c r="C27" s="253"/>
      <c r="D27" s="136" t="s">
        <v>33</v>
      </c>
      <c r="E27" s="253"/>
      <c r="F27" s="52"/>
      <c r="G27" s="253"/>
      <c r="H27" s="275"/>
      <c r="I27" s="248"/>
      <c r="J27" s="95"/>
      <c r="K27" s="96"/>
      <c r="L27" s="238"/>
      <c r="M27" s="136"/>
      <c r="N27" s="136"/>
      <c r="O27" s="136"/>
      <c r="P27" s="136"/>
      <c r="Q27" s="238"/>
      <c r="R27" s="136"/>
      <c r="S27" s="136"/>
      <c r="T27" s="238"/>
      <c r="U27" s="238"/>
      <c r="V27" s="238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</row>
    <row r="28" spans="1:90" s="35" customFormat="1" ht="75">
      <c r="A28" s="44">
        <v>8</v>
      </c>
      <c r="B28" s="240"/>
      <c r="C28" s="242" t="s">
        <v>165</v>
      </c>
      <c r="D28" s="240" t="s">
        <v>33</v>
      </c>
      <c r="E28" s="235" t="s">
        <v>131</v>
      </c>
      <c r="F28" s="21" t="s">
        <v>132</v>
      </c>
      <c r="G28" s="247" t="s">
        <v>93</v>
      </c>
      <c r="H28" s="237" t="s">
        <v>30</v>
      </c>
      <c r="I28" s="247">
        <v>90609</v>
      </c>
      <c r="J28" s="95">
        <f t="shared" si="0"/>
        <v>1258.46</v>
      </c>
      <c r="K28" s="96">
        <v>1</v>
      </c>
      <c r="L28" s="238">
        <f t="shared" si="1"/>
        <v>1258</v>
      </c>
      <c r="M28" s="136"/>
      <c r="N28" s="136"/>
      <c r="O28" s="136"/>
      <c r="P28" s="136"/>
      <c r="Q28" s="238"/>
      <c r="R28" s="136"/>
      <c r="S28" s="136"/>
      <c r="T28" s="238"/>
      <c r="U28" s="238">
        <f t="shared" si="3"/>
        <v>126</v>
      </c>
      <c r="V28" s="238">
        <f t="shared" si="4"/>
        <v>1384</v>
      </c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</row>
    <row r="29" spans="1:90" s="35" customFormat="1" ht="45" customHeight="1">
      <c r="A29" s="140">
        <v>9</v>
      </c>
      <c r="B29" s="240"/>
      <c r="C29" s="248" t="s">
        <v>213</v>
      </c>
      <c r="D29" s="240" t="s">
        <v>33</v>
      </c>
      <c r="E29" s="240" t="s">
        <v>24</v>
      </c>
      <c r="F29" s="21" t="s">
        <v>135</v>
      </c>
      <c r="G29" s="241" t="s">
        <v>77</v>
      </c>
      <c r="H29" s="243" t="s">
        <v>21</v>
      </c>
      <c r="I29" s="243">
        <v>85653</v>
      </c>
      <c r="J29" s="95">
        <f t="shared" si="0"/>
        <v>1189.6300000000001</v>
      </c>
      <c r="K29" s="96">
        <v>1</v>
      </c>
      <c r="L29" s="238">
        <f t="shared" si="1"/>
        <v>1190</v>
      </c>
      <c r="M29" s="136"/>
      <c r="N29" s="136"/>
      <c r="O29" s="136"/>
      <c r="P29" s="96"/>
      <c r="Q29" s="238"/>
      <c r="R29" s="136"/>
      <c r="S29" s="136"/>
      <c r="T29" s="238"/>
      <c r="U29" s="238">
        <f t="shared" si="3"/>
        <v>119</v>
      </c>
      <c r="V29" s="238">
        <f t="shared" si="4"/>
        <v>1309</v>
      </c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</row>
    <row r="30" spans="1:90" s="35" customFormat="1" ht="53.25" customHeight="1">
      <c r="A30" s="44">
        <v>10</v>
      </c>
      <c r="B30" s="241"/>
      <c r="C30" s="241" t="s">
        <v>186</v>
      </c>
      <c r="D30" s="240" t="s">
        <v>33</v>
      </c>
      <c r="E30" s="240"/>
      <c r="F30" s="21"/>
      <c r="G30" s="256" t="s">
        <v>71</v>
      </c>
      <c r="H30" s="237" t="s">
        <v>21</v>
      </c>
      <c r="I30" s="247">
        <v>85653</v>
      </c>
      <c r="J30" s="95">
        <f t="shared" si="0"/>
        <v>1189.6300000000001</v>
      </c>
      <c r="K30" s="136">
        <v>2.4</v>
      </c>
      <c r="L30" s="238">
        <f t="shared" si="1"/>
        <v>2855</v>
      </c>
      <c r="M30" s="136"/>
      <c r="N30" s="136"/>
      <c r="O30" s="136"/>
      <c r="P30" s="136"/>
      <c r="Q30" s="238">
        <f t="shared" ref="Q30:Q32" si="5">17697*20%/72*P30</f>
        <v>0</v>
      </c>
      <c r="R30" s="136"/>
      <c r="S30" s="136"/>
      <c r="T30" s="238"/>
      <c r="U30" s="238">
        <f t="shared" si="3"/>
        <v>286</v>
      </c>
      <c r="V30" s="238">
        <f t="shared" si="4"/>
        <v>3141</v>
      </c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</row>
    <row r="31" spans="1:90" s="35" customFormat="1" ht="30" customHeight="1">
      <c r="A31" s="140">
        <v>11</v>
      </c>
      <c r="B31" s="241"/>
      <c r="C31" s="241" t="s">
        <v>162</v>
      </c>
      <c r="D31" s="240" t="s">
        <v>33</v>
      </c>
      <c r="E31" s="240"/>
      <c r="F31" s="21"/>
      <c r="G31" s="256" t="s">
        <v>71</v>
      </c>
      <c r="H31" s="237" t="s">
        <v>21</v>
      </c>
      <c r="I31" s="247">
        <v>85653</v>
      </c>
      <c r="J31" s="95">
        <f t="shared" si="0"/>
        <v>1189.6300000000001</v>
      </c>
      <c r="K31" s="96">
        <v>1</v>
      </c>
      <c r="L31" s="238">
        <f t="shared" si="1"/>
        <v>1190</v>
      </c>
      <c r="M31" s="136"/>
      <c r="N31" s="136"/>
      <c r="O31" s="136"/>
      <c r="P31" s="136"/>
      <c r="Q31" s="238">
        <f t="shared" si="5"/>
        <v>0</v>
      </c>
      <c r="R31" s="136"/>
      <c r="S31" s="136"/>
      <c r="T31" s="238"/>
      <c r="U31" s="238">
        <f t="shared" si="3"/>
        <v>119</v>
      </c>
      <c r="V31" s="238">
        <f t="shared" si="4"/>
        <v>1309</v>
      </c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</row>
    <row r="32" spans="1:90" s="35" customFormat="1" ht="53.25" customHeight="1">
      <c r="A32" s="44">
        <v>12</v>
      </c>
      <c r="B32" s="241"/>
      <c r="C32" s="241" t="s">
        <v>294</v>
      </c>
      <c r="D32" s="240" t="s">
        <v>33</v>
      </c>
      <c r="E32" s="240"/>
      <c r="F32" s="240"/>
      <c r="G32" s="256" t="s">
        <v>71</v>
      </c>
      <c r="H32" s="237" t="s">
        <v>21</v>
      </c>
      <c r="I32" s="247">
        <v>85653</v>
      </c>
      <c r="J32" s="265">
        <f t="shared" si="0"/>
        <v>1189.6300000000001</v>
      </c>
      <c r="K32" s="252">
        <v>5.0750000000000002</v>
      </c>
      <c r="L32" s="238">
        <f t="shared" si="1"/>
        <v>6037</v>
      </c>
      <c r="M32" s="136"/>
      <c r="N32" s="136"/>
      <c r="O32" s="136"/>
      <c r="P32" s="136"/>
      <c r="Q32" s="238">
        <f t="shared" si="5"/>
        <v>0</v>
      </c>
      <c r="R32" s="136"/>
      <c r="S32" s="136"/>
      <c r="T32" s="238"/>
      <c r="U32" s="238">
        <f t="shared" si="3"/>
        <v>604</v>
      </c>
      <c r="V32" s="238">
        <f t="shared" si="4"/>
        <v>6641</v>
      </c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</row>
    <row r="33" spans="1:91" s="35" customFormat="1" ht="41.25" customHeight="1">
      <c r="A33" s="140">
        <v>13</v>
      </c>
      <c r="B33" s="240"/>
      <c r="C33" s="266" t="s">
        <v>295</v>
      </c>
      <c r="D33" s="136" t="s">
        <v>33</v>
      </c>
      <c r="E33" s="248"/>
      <c r="F33" s="248"/>
      <c r="G33" s="247" t="s">
        <v>32</v>
      </c>
      <c r="H33" s="243" t="s">
        <v>30</v>
      </c>
      <c r="I33" s="247">
        <v>85653</v>
      </c>
      <c r="J33" s="95">
        <f>I33/72</f>
        <v>1189.6300000000001</v>
      </c>
      <c r="K33" s="136">
        <f>5.6+4.35</f>
        <v>9.9499999999999993</v>
      </c>
      <c r="L33" s="238">
        <f>J33*K33</f>
        <v>11837</v>
      </c>
      <c r="M33" s="136"/>
      <c r="N33" s="136"/>
      <c r="O33" s="136"/>
      <c r="P33" s="136"/>
      <c r="Q33" s="238">
        <f>17697*20%/72*P33</f>
        <v>0</v>
      </c>
      <c r="R33" s="136"/>
      <c r="S33" s="136"/>
      <c r="T33" s="238"/>
      <c r="U33" s="238">
        <f>L33*10%</f>
        <v>1184</v>
      </c>
      <c r="V33" s="238">
        <f t="shared" si="4"/>
        <v>13021</v>
      </c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</row>
    <row r="34" spans="1:91" s="35" customFormat="1" ht="15">
      <c r="A34" s="61"/>
      <c r="B34" s="135" t="s">
        <v>8</v>
      </c>
      <c r="C34" s="136"/>
      <c r="D34" s="136"/>
      <c r="E34" s="136"/>
      <c r="F34" s="136"/>
      <c r="G34" s="135"/>
      <c r="H34" s="136"/>
      <c r="I34" s="136"/>
      <c r="J34" s="95"/>
      <c r="K34" s="95">
        <f>SUM(K21:K33)</f>
        <v>38.700000000000003</v>
      </c>
      <c r="L34" s="96">
        <f>SUM(L21:L33)</f>
        <v>46649</v>
      </c>
      <c r="M34" s="96">
        <f>SUM(M21:M33)</f>
        <v>0</v>
      </c>
      <c r="N34" s="96">
        <f>SUM(N21:N33)</f>
        <v>0</v>
      </c>
      <c r="O34" s="96"/>
      <c r="P34" s="95">
        <f t="shared" ref="P34:V34" si="6">SUM(P21:P33)</f>
        <v>0</v>
      </c>
      <c r="Q34" s="96">
        <f t="shared" si="6"/>
        <v>0</v>
      </c>
      <c r="R34" s="96">
        <f t="shared" si="6"/>
        <v>0</v>
      </c>
      <c r="S34" s="96">
        <f t="shared" si="6"/>
        <v>0</v>
      </c>
      <c r="T34" s="96">
        <f t="shared" si="6"/>
        <v>0</v>
      </c>
      <c r="U34" s="96">
        <f t="shared" si="6"/>
        <v>4666</v>
      </c>
      <c r="V34" s="96">
        <f t="shared" si="6"/>
        <v>51315</v>
      </c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</row>
    <row r="35" spans="1:91" s="35" customFormat="1" ht="15">
      <c r="A35" s="56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8" t="s">
        <v>123</v>
      </c>
      <c r="P35" s="98"/>
      <c r="Q35" s="98"/>
      <c r="R35" s="98"/>
      <c r="S35" s="99"/>
      <c r="T35" s="99"/>
      <c r="U35" s="137"/>
      <c r="V35" s="137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</row>
    <row r="36" spans="1:91" s="35" customFormat="1" ht="15"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101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</row>
    <row r="37" spans="1:91" s="142" customFormat="1" ht="15.75">
      <c r="A37" s="92" t="s">
        <v>0</v>
      </c>
      <c r="B37" s="92"/>
      <c r="C37" s="92"/>
      <c r="D37" s="92"/>
      <c r="E37" s="93"/>
      <c r="F37" s="93"/>
      <c r="G37" s="93"/>
      <c r="H37" s="93"/>
      <c r="I37" s="93"/>
      <c r="J37" s="93"/>
      <c r="K37" s="93"/>
      <c r="L37" s="93"/>
      <c r="M37" s="93"/>
      <c r="N37" s="92" t="s">
        <v>1</v>
      </c>
      <c r="O37" s="92"/>
      <c r="P37" s="92"/>
      <c r="Q37" s="92"/>
      <c r="R37" s="92"/>
      <c r="S37" s="92"/>
      <c r="T37" s="92"/>
      <c r="U37" s="93"/>
      <c r="V37" s="101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154"/>
    </row>
    <row r="38" spans="1:91" s="142" customFormat="1" ht="15.75">
      <c r="A38" s="92" t="s">
        <v>2</v>
      </c>
      <c r="B38" s="92"/>
      <c r="C38" s="92"/>
      <c r="D38" s="92"/>
      <c r="E38" s="93"/>
      <c r="F38" s="93"/>
      <c r="G38" s="93"/>
      <c r="H38" s="93"/>
      <c r="I38" s="93"/>
      <c r="J38" s="93"/>
      <c r="K38" s="93"/>
      <c r="L38" s="93"/>
      <c r="M38" s="93"/>
      <c r="N38" s="92" t="s">
        <v>3</v>
      </c>
      <c r="O38" s="92"/>
      <c r="P38" s="92"/>
      <c r="Q38" s="92"/>
      <c r="R38" s="92"/>
      <c r="S38" s="92"/>
      <c r="T38" s="92"/>
      <c r="U38" s="93"/>
      <c r="V38" s="101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154"/>
    </row>
    <row r="39" spans="1:91" s="142" customFormat="1" ht="15.75">
      <c r="A39" s="92"/>
      <c r="B39" s="92"/>
      <c r="C39" s="92"/>
      <c r="D39" s="92"/>
      <c r="E39" s="93"/>
      <c r="F39" s="93"/>
      <c r="G39" s="93"/>
      <c r="H39" s="93"/>
      <c r="I39" s="93"/>
      <c r="J39" s="93"/>
      <c r="K39" s="93"/>
      <c r="L39" s="93"/>
      <c r="M39" s="93"/>
      <c r="N39" s="91" t="s">
        <v>4</v>
      </c>
      <c r="O39" s="91"/>
      <c r="P39" s="91"/>
      <c r="Q39" s="91"/>
      <c r="R39" s="91"/>
      <c r="S39" s="91"/>
      <c r="T39" s="91"/>
      <c r="U39" s="93"/>
      <c r="V39" s="101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154"/>
    </row>
    <row r="40" spans="1:91" s="142" customFormat="1" ht="15.75">
      <c r="A40" s="92" t="s">
        <v>5</v>
      </c>
      <c r="B40" s="92"/>
      <c r="C40" s="92" t="s">
        <v>6</v>
      </c>
      <c r="D40" s="92"/>
      <c r="E40" s="327" t="s">
        <v>96</v>
      </c>
      <c r="F40" s="327"/>
      <c r="G40" s="327"/>
      <c r="H40" s="327"/>
      <c r="I40" s="327"/>
      <c r="J40" s="327"/>
      <c r="K40" s="327"/>
      <c r="L40" s="327"/>
      <c r="M40" s="93"/>
      <c r="N40" s="92" t="s">
        <v>72</v>
      </c>
      <c r="O40" s="92"/>
      <c r="P40" s="92"/>
      <c r="Q40" s="92"/>
      <c r="R40" s="92"/>
      <c r="S40" s="92"/>
      <c r="T40" s="92"/>
      <c r="U40" s="93"/>
      <c r="V40" s="101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154"/>
    </row>
    <row r="41" spans="1:91" s="142" customFormat="1" ht="15.75">
      <c r="A41" s="92"/>
      <c r="B41" s="92"/>
      <c r="C41" s="92"/>
      <c r="D41" s="92"/>
      <c r="E41" s="328" t="s">
        <v>97</v>
      </c>
      <c r="F41" s="328"/>
      <c r="G41" s="328"/>
      <c r="H41" s="328"/>
      <c r="I41" s="328"/>
      <c r="J41" s="328"/>
      <c r="K41" s="328"/>
      <c r="L41" s="328"/>
      <c r="M41" s="328"/>
      <c r="N41" s="93"/>
      <c r="O41" s="93"/>
      <c r="P41" s="93"/>
      <c r="Q41" s="93"/>
      <c r="R41" s="93"/>
      <c r="S41" s="93"/>
      <c r="T41" s="93"/>
      <c r="U41" s="93"/>
      <c r="V41" s="101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154"/>
    </row>
    <row r="42" spans="1:91" s="142" customFormat="1" ht="15">
      <c r="A42" s="93"/>
      <c r="B42" s="93"/>
      <c r="C42" s="93"/>
      <c r="D42" s="93"/>
      <c r="E42" s="329" t="s">
        <v>125</v>
      </c>
      <c r="F42" s="329"/>
      <c r="G42" s="329"/>
      <c r="H42" s="329"/>
      <c r="I42" s="329"/>
      <c r="J42" s="329"/>
      <c r="K42" s="329"/>
      <c r="L42" s="329"/>
      <c r="M42" s="329"/>
      <c r="N42" s="93"/>
      <c r="O42" s="93"/>
      <c r="P42" s="93"/>
      <c r="Q42" s="93"/>
      <c r="R42" s="93"/>
      <c r="S42" s="93"/>
      <c r="T42" s="93"/>
      <c r="U42" s="93"/>
      <c r="V42" s="101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154"/>
    </row>
    <row r="43" spans="1:91" s="142" customFormat="1" ht="15">
      <c r="A43" s="93"/>
      <c r="B43" s="93"/>
      <c r="C43" s="93"/>
      <c r="D43" s="93"/>
      <c r="E43" s="329" t="s">
        <v>7</v>
      </c>
      <c r="F43" s="329"/>
      <c r="G43" s="329"/>
      <c r="H43" s="329"/>
      <c r="I43" s="329"/>
      <c r="J43" s="329"/>
      <c r="K43" s="329"/>
      <c r="L43" s="329"/>
      <c r="M43" s="329"/>
      <c r="N43" s="93"/>
      <c r="O43" s="93"/>
      <c r="P43" s="93"/>
      <c r="Q43" s="93"/>
      <c r="R43" s="93"/>
      <c r="S43" s="93"/>
      <c r="T43" s="93"/>
      <c r="U43" s="93"/>
      <c r="V43" s="101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154"/>
    </row>
    <row r="44" spans="1:91" s="142" customFormat="1" ht="15">
      <c r="A44" s="93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 t="s">
        <v>98</v>
      </c>
      <c r="R44" s="93"/>
      <c r="S44" s="93"/>
      <c r="T44" s="93"/>
      <c r="U44" s="93"/>
      <c r="V44" s="101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64"/>
      <c r="CI44" s="64"/>
      <c r="CJ44" s="64"/>
      <c r="CK44" s="64"/>
      <c r="CL44" s="64"/>
      <c r="CM44" s="154"/>
    </row>
    <row r="45" spans="1:91" s="142" customFormat="1" ht="15">
      <c r="A45" s="93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 t="s">
        <v>139</v>
      </c>
      <c r="R45" s="93"/>
      <c r="S45" s="93"/>
      <c r="T45" s="93"/>
      <c r="U45" s="93"/>
      <c r="V45" s="101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154"/>
    </row>
    <row r="46" spans="1:91" s="142" customFormat="1" ht="15">
      <c r="A46" s="93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 t="s">
        <v>99</v>
      </c>
      <c r="R46" s="93"/>
      <c r="S46" s="93"/>
      <c r="T46" s="93" t="s">
        <v>100</v>
      </c>
      <c r="U46" s="93"/>
      <c r="V46" s="101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154"/>
    </row>
    <row r="47" spans="1:91" s="142" customFormat="1" ht="15">
      <c r="A47" s="93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 t="s">
        <v>101</v>
      </c>
      <c r="R47" s="93"/>
      <c r="S47" s="93"/>
      <c r="T47" s="93">
        <v>2</v>
      </c>
      <c r="U47" s="93"/>
      <c r="V47" s="101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154"/>
    </row>
    <row r="48" spans="1:91" s="142" customFormat="1" ht="15">
      <c r="A48" s="93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 t="s">
        <v>102</v>
      </c>
      <c r="R48" s="93"/>
      <c r="S48" s="93"/>
      <c r="T48" s="93">
        <v>25</v>
      </c>
      <c r="U48" s="93" t="s">
        <v>103</v>
      </c>
      <c r="V48" s="101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154"/>
    </row>
    <row r="49" spans="1:91" s="142" customFormat="1" ht="15">
      <c r="A49" s="93"/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 t="s">
        <v>104</v>
      </c>
      <c r="R49" s="93"/>
      <c r="S49" s="93"/>
      <c r="T49" s="93">
        <v>0</v>
      </c>
      <c r="U49" s="93">
        <f>T49*100/T48</f>
        <v>0</v>
      </c>
      <c r="V49" s="101" t="s">
        <v>17</v>
      </c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154"/>
    </row>
    <row r="50" spans="1:91" s="142" customFormat="1" ht="15">
      <c r="A50" s="93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 t="s">
        <v>105</v>
      </c>
      <c r="R50" s="93"/>
      <c r="S50" s="93"/>
      <c r="T50" s="93">
        <v>25</v>
      </c>
      <c r="U50" s="93">
        <f>T50*100/T48</f>
        <v>100</v>
      </c>
      <c r="V50" s="101" t="s">
        <v>17</v>
      </c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154"/>
    </row>
    <row r="51" spans="1:91" s="142" customFormat="1" ht="15">
      <c r="A51" s="93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 t="s">
        <v>106</v>
      </c>
      <c r="R51" s="93"/>
      <c r="S51" s="93"/>
      <c r="T51" s="302">
        <f>K65</f>
        <v>42.674999999999997</v>
      </c>
      <c r="U51" s="93"/>
      <c r="V51" s="101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154"/>
    </row>
    <row r="52" spans="1:91" s="142" customFormat="1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60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/>
      <c r="CI52" s="64"/>
      <c r="CJ52" s="64"/>
      <c r="CK52" s="64"/>
      <c r="CL52" s="64"/>
      <c r="CM52" s="154"/>
    </row>
    <row r="53" spans="1:91" s="142" customFormat="1">
      <c r="A53" s="35"/>
      <c r="B53" s="35" t="s">
        <v>296</v>
      </c>
      <c r="C53" s="35" t="s">
        <v>290</v>
      </c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60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154"/>
    </row>
    <row r="54" spans="1:91" s="142" customFormat="1" ht="15">
      <c r="A54" s="333" t="s">
        <v>108</v>
      </c>
      <c r="B54" s="333" t="s">
        <v>109</v>
      </c>
      <c r="C54" s="333" t="s">
        <v>110</v>
      </c>
      <c r="D54" s="333" t="s">
        <v>111</v>
      </c>
      <c r="E54" s="333" t="s">
        <v>10</v>
      </c>
      <c r="F54" s="333" t="s">
        <v>112</v>
      </c>
      <c r="G54" s="333" t="s">
        <v>113</v>
      </c>
      <c r="H54" s="333" t="s">
        <v>114</v>
      </c>
      <c r="I54" s="333" t="s">
        <v>115</v>
      </c>
      <c r="J54" s="333" t="s">
        <v>11</v>
      </c>
      <c r="K54" s="333" t="s">
        <v>116</v>
      </c>
      <c r="L54" s="333" t="s">
        <v>12</v>
      </c>
      <c r="M54" s="353" t="s">
        <v>117</v>
      </c>
      <c r="N54" s="353"/>
      <c r="O54" s="353"/>
      <c r="P54" s="353"/>
      <c r="Q54" s="353"/>
      <c r="R54" s="353"/>
      <c r="S54" s="353"/>
      <c r="T54" s="353"/>
      <c r="U54" s="333" t="s">
        <v>118</v>
      </c>
      <c r="V54" s="345" t="s">
        <v>119</v>
      </c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154"/>
    </row>
    <row r="55" spans="1:91" s="142" customFormat="1" ht="15">
      <c r="A55" s="334"/>
      <c r="B55" s="334"/>
      <c r="C55" s="334"/>
      <c r="D55" s="334"/>
      <c r="E55" s="334"/>
      <c r="F55" s="334"/>
      <c r="G55" s="334"/>
      <c r="H55" s="334"/>
      <c r="I55" s="334"/>
      <c r="J55" s="334"/>
      <c r="K55" s="334"/>
      <c r="L55" s="334"/>
      <c r="M55" s="333" t="s">
        <v>120</v>
      </c>
      <c r="N55" s="333" t="s">
        <v>15</v>
      </c>
      <c r="O55" s="353" t="s">
        <v>16</v>
      </c>
      <c r="P55" s="353"/>
      <c r="Q55" s="353"/>
      <c r="R55" s="333"/>
      <c r="S55" s="333"/>
      <c r="T55" s="333"/>
      <c r="U55" s="334"/>
      <c r="V55" s="345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154"/>
    </row>
    <row r="56" spans="1:91" s="142" customFormat="1" ht="97.5" customHeight="1">
      <c r="A56" s="335"/>
      <c r="B56" s="335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234" t="s">
        <v>17</v>
      </c>
      <c r="P56" s="234" t="s">
        <v>18</v>
      </c>
      <c r="Q56" s="234" t="s">
        <v>19</v>
      </c>
      <c r="R56" s="335"/>
      <c r="S56" s="335"/>
      <c r="T56" s="335"/>
      <c r="U56" s="335"/>
      <c r="V56" s="345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154"/>
    </row>
    <row r="57" spans="1:91" s="142" customFormat="1" ht="120.75" customHeight="1">
      <c r="A57" s="136">
        <v>1</v>
      </c>
      <c r="B57" s="241"/>
      <c r="C57" s="242" t="s">
        <v>161</v>
      </c>
      <c r="D57" s="240" t="s">
        <v>33</v>
      </c>
      <c r="E57" s="241" t="s">
        <v>54</v>
      </c>
      <c r="F57" s="76" t="s">
        <v>55</v>
      </c>
      <c r="G57" s="256" t="s">
        <v>74</v>
      </c>
      <c r="H57" s="243" t="s">
        <v>21</v>
      </c>
      <c r="I57" s="243">
        <v>90609</v>
      </c>
      <c r="J57" s="95">
        <f>I57/72</f>
        <v>1258.46</v>
      </c>
      <c r="K57" s="96">
        <v>1</v>
      </c>
      <c r="L57" s="238">
        <f>J57*K57</f>
        <v>1258</v>
      </c>
      <c r="M57" s="136"/>
      <c r="N57" s="136"/>
      <c r="O57" s="136"/>
      <c r="P57" s="136"/>
      <c r="Q57" s="238">
        <f>17697*25%/72*P57</f>
        <v>0</v>
      </c>
      <c r="R57" s="238"/>
      <c r="S57" s="238"/>
      <c r="T57" s="238"/>
      <c r="U57" s="238">
        <f>L57*10%</f>
        <v>126</v>
      </c>
      <c r="V57" s="238">
        <f>M57+N57+Q57+R57+T57+U57+S57+L57</f>
        <v>1384</v>
      </c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154"/>
    </row>
    <row r="58" spans="1:91" s="142" customFormat="1" ht="126" customHeight="1">
      <c r="A58" s="239">
        <v>2</v>
      </c>
      <c r="B58" s="244"/>
      <c r="C58" s="242" t="s">
        <v>62</v>
      </c>
      <c r="D58" s="240" t="s">
        <v>33</v>
      </c>
      <c r="E58" s="241" t="s">
        <v>63</v>
      </c>
      <c r="F58" s="76" t="s">
        <v>64</v>
      </c>
      <c r="G58" s="241" t="s">
        <v>29</v>
      </c>
      <c r="H58" s="243" t="s">
        <v>30</v>
      </c>
      <c r="I58" s="237">
        <v>93971</v>
      </c>
      <c r="J58" s="95">
        <f t="shared" ref="J58:J63" si="7">I58/72</f>
        <v>1305.1500000000001</v>
      </c>
      <c r="K58" s="96">
        <v>1</v>
      </c>
      <c r="L58" s="238">
        <f t="shared" ref="L58:L63" si="8">J58*K58</f>
        <v>1305</v>
      </c>
      <c r="M58" s="136"/>
      <c r="N58" s="136"/>
      <c r="O58" s="136"/>
      <c r="P58" s="136"/>
      <c r="Q58" s="238">
        <f t="shared" ref="Q58" si="9">17697*25%/72*P58</f>
        <v>0</v>
      </c>
      <c r="R58" s="136"/>
      <c r="S58" s="136"/>
      <c r="T58" s="238"/>
      <c r="U58" s="238">
        <f t="shared" ref="U58:U64" si="10">L58*10%</f>
        <v>131</v>
      </c>
      <c r="V58" s="238">
        <f t="shared" ref="V58:V64" si="11">M58+N58+Q58+R58+T58+U58+S58+L58</f>
        <v>1436</v>
      </c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154"/>
    </row>
    <row r="59" spans="1:91" s="142" customFormat="1" ht="69" customHeight="1">
      <c r="A59" s="136">
        <v>3</v>
      </c>
      <c r="B59" s="240"/>
      <c r="C59" s="242" t="s">
        <v>297</v>
      </c>
      <c r="D59" s="240" t="s">
        <v>33</v>
      </c>
      <c r="E59" s="235" t="s">
        <v>39</v>
      </c>
      <c r="F59" s="76" t="s">
        <v>68</v>
      </c>
      <c r="G59" s="247" t="s">
        <v>53</v>
      </c>
      <c r="H59" s="237" t="s">
        <v>30</v>
      </c>
      <c r="I59" s="247">
        <v>89016</v>
      </c>
      <c r="J59" s="95">
        <f t="shared" si="7"/>
        <v>1236.33</v>
      </c>
      <c r="K59" s="96">
        <v>1.6</v>
      </c>
      <c r="L59" s="238">
        <f t="shared" si="8"/>
        <v>1978</v>
      </c>
      <c r="M59" s="136"/>
      <c r="N59" s="136"/>
      <c r="O59" s="136"/>
      <c r="P59" s="136"/>
      <c r="Q59" s="238">
        <f>17697*25%/72*P59</f>
        <v>0</v>
      </c>
      <c r="R59" s="136"/>
      <c r="S59" s="136"/>
      <c r="T59" s="238"/>
      <c r="U59" s="238">
        <f t="shared" si="10"/>
        <v>198</v>
      </c>
      <c r="V59" s="238">
        <f t="shared" si="11"/>
        <v>2176</v>
      </c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154"/>
    </row>
    <row r="60" spans="1:91" s="142" customFormat="1" ht="72.75" customHeight="1">
      <c r="A60" s="239">
        <v>4</v>
      </c>
      <c r="B60" s="241"/>
      <c r="C60" s="242" t="s">
        <v>298</v>
      </c>
      <c r="D60" s="240" t="s">
        <v>33</v>
      </c>
      <c r="E60" s="241" t="s">
        <v>128</v>
      </c>
      <c r="F60" s="76" t="s">
        <v>129</v>
      </c>
      <c r="G60" s="256" t="s">
        <v>88</v>
      </c>
      <c r="H60" s="243" t="s">
        <v>21</v>
      </c>
      <c r="I60" s="243">
        <v>93971</v>
      </c>
      <c r="J60" s="95">
        <f t="shared" si="7"/>
        <v>1305.1500000000001</v>
      </c>
      <c r="K60" s="252">
        <f>6.325+2.8</f>
        <v>9.125</v>
      </c>
      <c r="L60" s="238">
        <f t="shared" si="8"/>
        <v>11909</v>
      </c>
      <c r="M60" s="136"/>
      <c r="N60" s="136"/>
      <c r="O60" s="136"/>
      <c r="P60" s="136"/>
      <c r="Q60" s="238">
        <f>17697*25%/72*P60</f>
        <v>0</v>
      </c>
      <c r="R60" s="136"/>
      <c r="S60" s="136"/>
      <c r="T60" s="238"/>
      <c r="U60" s="238">
        <f t="shared" si="10"/>
        <v>1191</v>
      </c>
      <c r="V60" s="238">
        <f t="shared" si="11"/>
        <v>13100</v>
      </c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154"/>
    </row>
    <row r="61" spans="1:91" s="142" customFormat="1" ht="93.75" customHeight="1">
      <c r="A61" s="136">
        <v>5</v>
      </c>
      <c r="B61" s="240"/>
      <c r="C61" s="242" t="s">
        <v>300</v>
      </c>
      <c r="D61" s="240" t="s">
        <v>33</v>
      </c>
      <c r="E61" s="247" t="s">
        <v>26</v>
      </c>
      <c r="F61" s="76" t="s">
        <v>138</v>
      </c>
      <c r="G61" s="247" t="s">
        <v>92</v>
      </c>
      <c r="H61" s="237" t="s">
        <v>21</v>
      </c>
      <c r="I61" s="247">
        <v>84061</v>
      </c>
      <c r="J61" s="95">
        <f t="shared" si="7"/>
        <v>1167.51</v>
      </c>
      <c r="K61" s="136">
        <f>4.525+4.525+3.525</f>
        <v>12.574999999999999</v>
      </c>
      <c r="L61" s="238">
        <f t="shared" si="8"/>
        <v>14681</v>
      </c>
      <c r="M61" s="136"/>
      <c r="N61" s="136"/>
      <c r="O61" s="136"/>
      <c r="P61" s="136"/>
      <c r="Q61" s="238">
        <f>17697*20%/72*P61</f>
        <v>0</v>
      </c>
      <c r="R61" s="136"/>
      <c r="S61" s="136"/>
      <c r="T61" s="238"/>
      <c r="U61" s="238">
        <f t="shared" si="10"/>
        <v>1468</v>
      </c>
      <c r="V61" s="238">
        <f t="shared" si="11"/>
        <v>16149</v>
      </c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154"/>
    </row>
    <row r="62" spans="1:91" s="142" customFormat="1" ht="46.5" customHeight="1">
      <c r="A62" s="239">
        <v>6</v>
      </c>
      <c r="B62" s="241"/>
      <c r="C62" s="241" t="s">
        <v>191</v>
      </c>
      <c r="D62" s="240" t="s">
        <v>33</v>
      </c>
      <c r="E62" s="241" t="s">
        <v>22</v>
      </c>
      <c r="F62" s="120" t="s">
        <v>44</v>
      </c>
      <c r="G62" s="241" t="s">
        <v>83</v>
      </c>
      <c r="H62" s="243" t="s">
        <v>21</v>
      </c>
      <c r="I62" s="243">
        <v>89016</v>
      </c>
      <c r="J62" s="95">
        <f t="shared" si="7"/>
        <v>1236.33</v>
      </c>
      <c r="K62" s="252">
        <v>5.125</v>
      </c>
      <c r="L62" s="238">
        <f t="shared" si="8"/>
        <v>6336</v>
      </c>
      <c r="M62" s="136"/>
      <c r="N62" s="136"/>
      <c r="O62" s="136"/>
      <c r="P62" s="136"/>
      <c r="Q62" s="238">
        <f t="shared" ref="Q62" si="12">17697*20%/72*P62</f>
        <v>0</v>
      </c>
      <c r="R62" s="136"/>
      <c r="S62" s="136"/>
      <c r="T62" s="238"/>
      <c r="U62" s="238">
        <f t="shared" si="10"/>
        <v>634</v>
      </c>
      <c r="V62" s="238">
        <f t="shared" si="11"/>
        <v>6970</v>
      </c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154"/>
    </row>
    <row r="63" spans="1:91" s="142" customFormat="1" ht="45.75" customHeight="1">
      <c r="A63" s="136">
        <v>7</v>
      </c>
      <c r="B63" s="240"/>
      <c r="C63" s="266" t="s">
        <v>301</v>
      </c>
      <c r="D63" s="240" t="s">
        <v>33</v>
      </c>
      <c r="E63" s="248"/>
      <c r="F63" s="152"/>
      <c r="G63" s="247" t="s">
        <v>32</v>
      </c>
      <c r="H63" s="243" t="s">
        <v>30</v>
      </c>
      <c r="I63" s="247">
        <v>85653</v>
      </c>
      <c r="J63" s="95">
        <f t="shared" si="7"/>
        <v>1189.6300000000001</v>
      </c>
      <c r="K63" s="252">
        <v>6.3</v>
      </c>
      <c r="L63" s="238">
        <f t="shared" si="8"/>
        <v>7495</v>
      </c>
      <c r="M63" s="136"/>
      <c r="N63" s="136"/>
      <c r="O63" s="136"/>
      <c r="P63" s="136"/>
      <c r="Q63" s="238"/>
      <c r="R63" s="136"/>
      <c r="S63" s="136"/>
      <c r="T63" s="238"/>
      <c r="U63" s="238">
        <f t="shared" si="10"/>
        <v>750</v>
      </c>
      <c r="V63" s="238">
        <f t="shared" si="11"/>
        <v>8245</v>
      </c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154"/>
    </row>
    <row r="64" spans="1:91" s="142" customFormat="1" ht="50.25" customHeight="1">
      <c r="A64" s="239">
        <v>8</v>
      </c>
      <c r="B64" s="240"/>
      <c r="C64" s="266" t="s">
        <v>302</v>
      </c>
      <c r="D64" s="240" t="s">
        <v>33</v>
      </c>
      <c r="E64" s="248"/>
      <c r="F64" s="152"/>
      <c r="G64" s="247" t="s">
        <v>32</v>
      </c>
      <c r="H64" s="243" t="s">
        <v>30</v>
      </c>
      <c r="I64" s="247">
        <v>85653</v>
      </c>
      <c r="J64" s="95">
        <f>I64/72</f>
        <v>1189.6300000000001</v>
      </c>
      <c r="K64" s="136">
        <f>5+0.75+0.2</f>
        <v>5.95</v>
      </c>
      <c r="L64" s="238">
        <f>J64*K64</f>
        <v>7078</v>
      </c>
      <c r="M64" s="136"/>
      <c r="N64" s="136"/>
      <c r="O64" s="136"/>
      <c r="P64" s="136"/>
      <c r="Q64" s="238">
        <f>17697*20%/72*P64</f>
        <v>0</v>
      </c>
      <c r="R64" s="136"/>
      <c r="S64" s="136"/>
      <c r="T64" s="238"/>
      <c r="U64" s="238">
        <f t="shared" si="10"/>
        <v>708</v>
      </c>
      <c r="V64" s="238">
        <f t="shared" si="11"/>
        <v>7786</v>
      </c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154"/>
    </row>
    <row r="65" spans="1:91" s="142" customFormat="1" ht="15">
      <c r="A65" s="136"/>
      <c r="B65" s="135" t="s">
        <v>8</v>
      </c>
      <c r="C65" s="136"/>
      <c r="D65" s="136"/>
      <c r="E65" s="136"/>
      <c r="F65" s="136"/>
      <c r="G65" s="135"/>
      <c r="H65" s="136"/>
      <c r="I65" s="136"/>
      <c r="J65" s="95"/>
      <c r="K65" s="252">
        <f t="shared" ref="K65:V65" si="13">SUM(K57:K64)</f>
        <v>42.674999999999997</v>
      </c>
      <c r="L65" s="96">
        <f t="shared" si="13"/>
        <v>52040</v>
      </c>
      <c r="M65" s="96">
        <f t="shared" si="13"/>
        <v>0</v>
      </c>
      <c r="N65" s="96">
        <f t="shared" si="13"/>
        <v>0</v>
      </c>
      <c r="O65" s="96">
        <f t="shared" si="13"/>
        <v>0</v>
      </c>
      <c r="P65" s="95">
        <f t="shared" si="13"/>
        <v>0</v>
      </c>
      <c r="Q65" s="96">
        <f t="shared" si="13"/>
        <v>0</v>
      </c>
      <c r="R65" s="96">
        <f t="shared" si="13"/>
        <v>0</v>
      </c>
      <c r="S65" s="96">
        <f t="shared" si="13"/>
        <v>0</v>
      </c>
      <c r="T65" s="96">
        <f t="shared" si="13"/>
        <v>0</v>
      </c>
      <c r="U65" s="96">
        <f t="shared" si="13"/>
        <v>5206</v>
      </c>
      <c r="V65" s="96">
        <f t="shared" si="13"/>
        <v>57246</v>
      </c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154"/>
    </row>
    <row r="66" spans="1:91" s="142" customFormat="1" ht="1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8" t="s">
        <v>123</v>
      </c>
      <c r="P66" s="98"/>
      <c r="Q66" s="98"/>
      <c r="R66" s="98"/>
      <c r="S66" s="99"/>
      <c r="T66" s="99"/>
      <c r="U66" s="137"/>
      <c r="V66" s="137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154"/>
    </row>
    <row r="67" spans="1:91" s="35" customFormat="1" ht="15.75">
      <c r="A67" s="92" t="s">
        <v>0</v>
      </c>
      <c r="B67" s="92"/>
      <c r="C67" s="92"/>
      <c r="D67" s="92"/>
      <c r="E67" s="93"/>
      <c r="F67" s="93"/>
      <c r="G67" s="93"/>
      <c r="H67" s="93"/>
      <c r="I67" s="93"/>
      <c r="J67" s="93"/>
      <c r="K67" s="93"/>
      <c r="L67" s="93"/>
      <c r="M67" s="93"/>
      <c r="N67" s="92" t="s">
        <v>1</v>
      </c>
      <c r="O67" s="92"/>
      <c r="P67" s="92"/>
      <c r="Q67" s="92"/>
      <c r="R67" s="92"/>
      <c r="S67" s="92"/>
      <c r="T67" s="92"/>
      <c r="U67" s="93"/>
      <c r="V67" s="101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</row>
    <row r="68" spans="1:91" s="35" customFormat="1" ht="15.75">
      <c r="A68" s="92" t="s">
        <v>2</v>
      </c>
      <c r="B68" s="92"/>
      <c r="C68" s="92"/>
      <c r="D68" s="92"/>
      <c r="E68" s="93"/>
      <c r="F68" s="93"/>
      <c r="G68" s="93"/>
      <c r="H68" s="93"/>
      <c r="I68" s="93"/>
      <c r="J68" s="93"/>
      <c r="K68" s="93"/>
      <c r="L68" s="93"/>
      <c r="M68" s="93"/>
      <c r="N68" s="92" t="s">
        <v>3</v>
      </c>
      <c r="O68" s="92"/>
      <c r="P68" s="92"/>
      <c r="Q68" s="92"/>
      <c r="R68" s="92"/>
      <c r="S68" s="92"/>
      <c r="T68" s="92"/>
      <c r="U68" s="93"/>
      <c r="V68" s="101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</row>
    <row r="69" spans="1:91" s="35" customFormat="1" ht="15.75">
      <c r="A69" s="92"/>
      <c r="B69" s="92"/>
      <c r="C69" s="92"/>
      <c r="D69" s="92"/>
      <c r="E69" s="93"/>
      <c r="F69" s="93"/>
      <c r="G69" s="93"/>
      <c r="H69" s="93"/>
      <c r="I69" s="93"/>
      <c r="J69" s="93"/>
      <c r="K69" s="93"/>
      <c r="L69" s="93"/>
      <c r="M69" s="93"/>
      <c r="N69" s="91" t="s">
        <v>4</v>
      </c>
      <c r="O69" s="91"/>
      <c r="P69" s="91"/>
      <c r="Q69" s="91"/>
      <c r="R69" s="91"/>
      <c r="S69" s="91"/>
      <c r="T69" s="91"/>
      <c r="U69" s="93"/>
      <c r="V69" s="101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</row>
    <row r="70" spans="1:91" s="35" customFormat="1" ht="15.75">
      <c r="A70" s="92" t="s">
        <v>5</v>
      </c>
      <c r="B70" s="92"/>
      <c r="C70" s="92" t="s">
        <v>6</v>
      </c>
      <c r="D70" s="92"/>
      <c r="E70" s="327" t="s">
        <v>96</v>
      </c>
      <c r="F70" s="327"/>
      <c r="G70" s="327"/>
      <c r="H70" s="327"/>
      <c r="I70" s="327"/>
      <c r="J70" s="327"/>
      <c r="K70" s="327"/>
      <c r="L70" s="327"/>
      <c r="M70" s="93"/>
      <c r="N70" s="92" t="s">
        <v>72</v>
      </c>
      <c r="O70" s="92"/>
      <c r="P70" s="92"/>
      <c r="Q70" s="92"/>
      <c r="R70" s="92"/>
      <c r="S70" s="92"/>
      <c r="T70" s="92"/>
      <c r="U70" s="93"/>
      <c r="V70" s="101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</row>
    <row r="71" spans="1:91" s="35" customFormat="1" ht="15.75">
      <c r="A71" s="92"/>
      <c r="B71" s="92"/>
      <c r="C71" s="92"/>
      <c r="D71" s="92"/>
      <c r="E71" s="328" t="s">
        <v>97</v>
      </c>
      <c r="F71" s="328"/>
      <c r="G71" s="328"/>
      <c r="H71" s="328"/>
      <c r="I71" s="328"/>
      <c r="J71" s="328"/>
      <c r="K71" s="328"/>
      <c r="L71" s="328"/>
      <c r="M71" s="328"/>
      <c r="N71" s="93"/>
      <c r="O71" s="93"/>
      <c r="P71" s="93"/>
      <c r="Q71" s="93"/>
      <c r="R71" s="93"/>
      <c r="S71" s="93"/>
      <c r="T71" s="93"/>
      <c r="U71" s="93"/>
      <c r="V71" s="101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</row>
    <row r="72" spans="1:91" s="35" customFormat="1" ht="15">
      <c r="A72" s="93"/>
      <c r="B72" s="93"/>
      <c r="C72" s="93"/>
      <c r="D72" s="93"/>
      <c r="E72" s="329" t="s">
        <v>125</v>
      </c>
      <c r="F72" s="329"/>
      <c r="G72" s="329"/>
      <c r="H72" s="329"/>
      <c r="I72" s="329"/>
      <c r="J72" s="329"/>
      <c r="K72" s="329"/>
      <c r="L72" s="329"/>
      <c r="M72" s="329"/>
      <c r="N72" s="93"/>
      <c r="O72" s="93"/>
      <c r="P72" s="93"/>
      <c r="Q72" s="93"/>
      <c r="R72" s="93"/>
      <c r="S72" s="93"/>
      <c r="T72" s="93"/>
      <c r="U72" s="93"/>
      <c r="V72" s="101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</row>
    <row r="73" spans="1:91" s="35" customFormat="1" ht="15">
      <c r="A73" s="93"/>
      <c r="B73" s="93"/>
      <c r="C73" s="93"/>
      <c r="D73" s="93"/>
      <c r="E73" s="329" t="s">
        <v>7</v>
      </c>
      <c r="F73" s="329"/>
      <c r="G73" s="329"/>
      <c r="H73" s="329"/>
      <c r="I73" s="329"/>
      <c r="J73" s="329"/>
      <c r="K73" s="329"/>
      <c r="L73" s="329"/>
      <c r="M73" s="329"/>
      <c r="N73" s="93"/>
      <c r="O73" s="93"/>
      <c r="P73" s="93"/>
      <c r="Q73" s="93"/>
      <c r="R73" s="93"/>
      <c r="S73" s="93"/>
      <c r="T73" s="93"/>
      <c r="U73" s="93"/>
      <c r="V73" s="101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</row>
    <row r="74" spans="1:91" s="35" customFormat="1" ht="15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 t="s">
        <v>98</v>
      </c>
      <c r="R74" s="93"/>
      <c r="S74" s="93"/>
      <c r="T74" s="93"/>
      <c r="U74" s="93"/>
      <c r="V74" s="101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</row>
    <row r="75" spans="1:91" s="35" customFormat="1" ht="15">
      <c r="A75" s="93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 t="s">
        <v>139</v>
      </c>
      <c r="R75" s="93"/>
      <c r="S75" s="93"/>
      <c r="T75" s="93"/>
      <c r="U75" s="93"/>
      <c r="V75" s="101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/>
      <c r="CI75" s="64"/>
      <c r="CJ75" s="64"/>
      <c r="CK75" s="64"/>
      <c r="CL75" s="64"/>
    </row>
    <row r="76" spans="1:91" s="35" customFormat="1" ht="15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 t="s">
        <v>99</v>
      </c>
      <c r="R76" s="93"/>
      <c r="S76" s="93"/>
      <c r="T76" s="93" t="s">
        <v>291</v>
      </c>
      <c r="U76" s="93"/>
      <c r="V76" s="101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4"/>
      <c r="CG76" s="64"/>
      <c r="CH76" s="64"/>
      <c r="CI76" s="64"/>
      <c r="CJ76" s="64"/>
      <c r="CK76" s="64"/>
      <c r="CL76" s="64"/>
    </row>
    <row r="77" spans="1:91" s="35" customFormat="1" ht="15">
      <c r="A77" s="93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 t="s">
        <v>101</v>
      </c>
      <c r="R77" s="93"/>
      <c r="S77" s="93"/>
      <c r="T77" s="93">
        <v>4</v>
      </c>
      <c r="U77" s="93"/>
      <c r="V77" s="101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  <c r="CH77" s="64"/>
      <c r="CI77" s="64"/>
      <c r="CJ77" s="64"/>
      <c r="CK77" s="64"/>
      <c r="CL77" s="64"/>
    </row>
    <row r="78" spans="1:91" s="35" customFormat="1" ht="15">
      <c r="A78" s="93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 t="s">
        <v>102</v>
      </c>
      <c r="R78" s="93"/>
      <c r="S78" s="93"/>
      <c r="T78" s="93">
        <v>14</v>
      </c>
      <c r="U78" s="93" t="s">
        <v>103</v>
      </c>
      <c r="V78" s="101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  <c r="CH78" s="64"/>
      <c r="CI78" s="64"/>
      <c r="CJ78" s="64"/>
      <c r="CK78" s="64"/>
      <c r="CL78" s="64"/>
    </row>
    <row r="79" spans="1:91" s="35" customFormat="1" ht="15">
      <c r="A79" s="93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 t="s">
        <v>104</v>
      </c>
      <c r="R79" s="93"/>
      <c r="S79" s="93"/>
      <c r="T79" s="93">
        <v>0</v>
      </c>
      <c r="U79" s="93">
        <f>T79*100/T78</f>
        <v>0</v>
      </c>
      <c r="V79" s="101" t="s">
        <v>17</v>
      </c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  <c r="CA79" s="64"/>
      <c r="CB79" s="64"/>
      <c r="CC79" s="64"/>
      <c r="CD79" s="64"/>
      <c r="CE79" s="64"/>
      <c r="CF79" s="64"/>
      <c r="CG79" s="64"/>
      <c r="CH79" s="64"/>
      <c r="CI79" s="64"/>
      <c r="CJ79" s="64"/>
      <c r="CK79" s="64"/>
      <c r="CL79" s="64"/>
    </row>
    <row r="80" spans="1:91" s="35" customFormat="1" ht="15">
      <c r="A80" s="93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 t="s">
        <v>105</v>
      </c>
      <c r="R80" s="93"/>
      <c r="S80" s="93"/>
      <c r="T80" s="93">
        <v>14</v>
      </c>
      <c r="U80" s="93">
        <f>T80*100/T78</f>
        <v>100</v>
      </c>
      <c r="V80" s="101" t="s">
        <v>17</v>
      </c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64"/>
      <c r="CB80" s="64"/>
      <c r="CC80" s="64"/>
      <c r="CD80" s="64"/>
      <c r="CE80" s="64"/>
      <c r="CF80" s="64"/>
      <c r="CG80" s="64"/>
      <c r="CH80" s="64"/>
      <c r="CI80" s="64"/>
      <c r="CJ80" s="64"/>
      <c r="CK80" s="64"/>
      <c r="CL80" s="64"/>
    </row>
    <row r="81" spans="1:90" s="35" customFormat="1" ht="15">
      <c r="A81" s="93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 t="s">
        <v>106</v>
      </c>
      <c r="R81" s="93"/>
      <c r="S81" s="93"/>
      <c r="T81" s="301">
        <f>K98</f>
        <v>62.65</v>
      </c>
      <c r="U81" s="93"/>
      <c r="V81" s="101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  <c r="CA81" s="64"/>
      <c r="CB81" s="64"/>
      <c r="CC81" s="64"/>
      <c r="CD81" s="64"/>
      <c r="CE81" s="64"/>
      <c r="CF81" s="64"/>
      <c r="CG81" s="64"/>
      <c r="CH81" s="64"/>
      <c r="CI81" s="64"/>
      <c r="CJ81" s="64"/>
      <c r="CK81" s="64"/>
      <c r="CL81" s="64"/>
    </row>
    <row r="82" spans="1:90" s="35" customFormat="1" ht="15">
      <c r="A82" s="93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101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  <c r="CA82" s="64"/>
      <c r="CB82" s="64"/>
      <c r="CC82" s="64"/>
      <c r="CD82" s="64"/>
      <c r="CE82" s="64"/>
      <c r="CF82" s="64"/>
      <c r="CG82" s="64"/>
      <c r="CH82" s="64"/>
      <c r="CI82" s="64"/>
      <c r="CJ82" s="64"/>
      <c r="CK82" s="64"/>
      <c r="CL82" s="64"/>
    </row>
    <row r="83" spans="1:90" s="35" customFormat="1">
      <c r="B83" s="35" t="s">
        <v>303</v>
      </c>
      <c r="C83" s="35" t="s">
        <v>290</v>
      </c>
      <c r="V83" s="60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  <c r="CA83" s="64"/>
      <c r="CB83" s="64"/>
      <c r="CC83" s="64"/>
      <c r="CD83" s="64"/>
      <c r="CE83" s="64"/>
      <c r="CF83" s="64"/>
      <c r="CG83" s="64"/>
      <c r="CH83" s="64"/>
      <c r="CI83" s="64"/>
      <c r="CJ83" s="64"/>
      <c r="CK83" s="64"/>
      <c r="CL83" s="64"/>
    </row>
    <row r="84" spans="1:90" s="35" customFormat="1" ht="15">
      <c r="A84" s="333" t="s">
        <v>108</v>
      </c>
      <c r="B84" s="333" t="s">
        <v>109</v>
      </c>
      <c r="C84" s="333" t="s">
        <v>110</v>
      </c>
      <c r="D84" s="333" t="s">
        <v>111</v>
      </c>
      <c r="E84" s="333" t="s">
        <v>10</v>
      </c>
      <c r="F84" s="333" t="s">
        <v>112</v>
      </c>
      <c r="G84" s="333" t="s">
        <v>113</v>
      </c>
      <c r="H84" s="333" t="s">
        <v>114</v>
      </c>
      <c r="I84" s="333" t="s">
        <v>115</v>
      </c>
      <c r="J84" s="333" t="s">
        <v>11</v>
      </c>
      <c r="K84" s="333" t="s">
        <v>116</v>
      </c>
      <c r="L84" s="333" t="s">
        <v>12</v>
      </c>
      <c r="M84" s="353" t="s">
        <v>117</v>
      </c>
      <c r="N84" s="353"/>
      <c r="O84" s="353"/>
      <c r="P84" s="353"/>
      <c r="Q84" s="353"/>
      <c r="R84" s="353"/>
      <c r="S84" s="353"/>
      <c r="T84" s="353"/>
      <c r="U84" s="333" t="s">
        <v>118</v>
      </c>
      <c r="V84" s="345" t="s">
        <v>119</v>
      </c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  <c r="CA84" s="64"/>
      <c r="CB84" s="64"/>
      <c r="CC84" s="64"/>
      <c r="CD84" s="64"/>
      <c r="CE84" s="64"/>
      <c r="CF84" s="64"/>
      <c r="CG84" s="64"/>
      <c r="CH84" s="64"/>
      <c r="CI84" s="64"/>
      <c r="CJ84" s="64"/>
      <c r="CK84" s="64"/>
      <c r="CL84" s="64"/>
    </row>
    <row r="85" spans="1:90" s="35" customFormat="1" ht="15">
      <c r="A85" s="334"/>
      <c r="B85" s="334"/>
      <c r="C85" s="334"/>
      <c r="D85" s="334"/>
      <c r="E85" s="334"/>
      <c r="F85" s="334"/>
      <c r="G85" s="334"/>
      <c r="H85" s="334"/>
      <c r="I85" s="334"/>
      <c r="J85" s="334"/>
      <c r="K85" s="334"/>
      <c r="L85" s="334"/>
      <c r="M85" s="333" t="s">
        <v>120</v>
      </c>
      <c r="N85" s="333" t="s">
        <v>15</v>
      </c>
      <c r="O85" s="353" t="s">
        <v>16</v>
      </c>
      <c r="P85" s="353"/>
      <c r="Q85" s="353"/>
      <c r="R85" s="333"/>
      <c r="S85" s="333"/>
      <c r="T85" s="333"/>
      <c r="U85" s="334"/>
      <c r="V85" s="345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  <c r="CB85" s="64"/>
      <c r="CC85" s="64"/>
      <c r="CD85" s="64"/>
      <c r="CE85" s="64"/>
      <c r="CF85" s="64"/>
      <c r="CG85" s="64"/>
      <c r="CH85" s="64"/>
      <c r="CI85" s="64"/>
      <c r="CJ85" s="64"/>
      <c r="CK85" s="64"/>
      <c r="CL85" s="64"/>
    </row>
    <row r="86" spans="1:90" s="35" customFormat="1" ht="90" customHeight="1">
      <c r="A86" s="335"/>
      <c r="B86" s="335"/>
      <c r="C86" s="335"/>
      <c r="D86" s="335"/>
      <c r="E86" s="335"/>
      <c r="F86" s="335"/>
      <c r="G86" s="335"/>
      <c r="H86" s="335"/>
      <c r="I86" s="335"/>
      <c r="J86" s="335"/>
      <c r="K86" s="335"/>
      <c r="L86" s="335"/>
      <c r="M86" s="335"/>
      <c r="N86" s="335"/>
      <c r="O86" s="234" t="s">
        <v>17</v>
      </c>
      <c r="P86" s="234" t="s">
        <v>18</v>
      </c>
      <c r="Q86" s="234" t="s">
        <v>19</v>
      </c>
      <c r="R86" s="335"/>
      <c r="S86" s="335"/>
      <c r="T86" s="335"/>
      <c r="U86" s="335"/>
      <c r="V86" s="345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  <c r="CA86" s="64"/>
      <c r="CB86" s="64"/>
      <c r="CC86" s="64"/>
      <c r="CD86" s="64"/>
      <c r="CE86" s="64"/>
      <c r="CF86" s="64"/>
      <c r="CG86" s="64"/>
      <c r="CH86" s="64"/>
      <c r="CI86" s="64"/>
      <c r="CJ86" s="64"/>
      <c r="CK86" s="64"/>
      <c r="CL86" s="64"/>
    </row>
    <row r="87" spans="1:90" s="35" customFormat="1" ht="87" customHeight="1">
      <c r="A87" s="136">
        <v>1</v>
      </c>
      <c r="B87" s="240"/>
      <c r="C87" s="242" t="s">
        <v>299</v>
      </c>
      <c r="D87" s="240" t="s">
        <v>33</v>
      </c>
      <c r="E87" s="240" t="s">
        <v>26</v>
      </c>
      <c r="F87" s="76" t="s">
        <v>138</v>
      </c>
      <c r="G87" s="247" t="s">
        <v>92</v>
      </c>
      <c r="H87" s="237" t="s">
        <v>21</v>
      </c>
      <c r="I87" s="247">
        <v>84061</v>
      </c>
      <c r="J87" s="95">
        <f>I87/72</f>
        <v>1167.51</v>
      </c>
      <c r="K87" s="95">
        <v>1.85</v>
      </c>
      <c r="L87" s="238">
        <f>J87*K87</f>
        <v>2160</v>
      </c>
      <c r="M87" s="136"/>
      <c r="N87" s="136"/>
      <c r="O87" s="136"/>
      <c r="P87" s="136"/>
      <c r="Q87" s="238">
        <f>17697*25%/72*P87</f>
        <v>0</v>
      </c>
      <c r="R87" s="238"/>
      <c r="S87" s="238"/>
      <c r="T87" s="238"/>
      <c r="U87" s="238">
        <f>L87*10%</f>
        <v>216</v>
      </c>
      <c r="V87" s="238">
        <f>M87+N87+Q87+R87+T87+U87+S87+L87</f>
        <v>2376</v>
      </c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  <c r="CA87" s="64"/>
      <c r="CB87" s="64"/>
      <c r="CC87" s="64"/>
      <c r="CD87" s="64"/>
      <c r="CE87" s="64"/>
      <c r="CF87" s="64"/>
      <c r="CG87" s="64"/>
      <c r="CH87" s="64"/>
      <c r="CI87" s="64"/>
      <c r="CJ87" s="64"/>
      <c r="CK87" s="64"/>
      <c r="CL87" s="64"/>
    </row>
    <row r="88" spans="1:90" s="35" customFormat="1" ht="85.5" customHeight="1">
      <c r="A88" s="239">
        <v>2</v>
      </c>
      <c r="B88" s="244"/>
      <c r="C88" s="242" t="s">
        <v>304</v>
      </c>
      <c r="D88" s="240" t="s">
        <v>33</v>
      </c>
      <c r="E88" s="241" t="s">
        <v>331</v>
      </c>
      <c r="F88" s="120" t="s">
        <v>67</v>
      </c>
      <c r="G88" s="241" t="s">
        <v>90</v>
      </c>
      <c r="H88" s="237" t="s">
        <v>21</v>
      </c>
      <c r="I88" s="243">
        <v>89016</v>
      </c>
      <c r="J88" s="95">
        <f t="shared" ref="J88:J96" si="14">I88/72</f>
        <v>1236.33</v>
      </c>
      <c r="K88" s="95">
        <v>4.8</v>
      </c>
      <c r="L88" s="238">
        <f t="shared" ref="L88:L96" si="15">J88*K88</f>
        <v>5934</v>
      </c>
      <c r="M88" s="136"/>
      <c r="N88" s="136"/>
      <c r="O88" s="136"/>
      <c r="P88" s="136"/>
      <c r="Q88" s="238">
        <f t="shared" ref="Q88" si="16">17697*25%/72*P88</f>
        <v>0</v>
      </c>
      <c r="R88" s="136"/>
      <c r="S88" s="136"/>
      <c r="T88" s="238"/>
      <c r="U88" s="238">
        <f t="shared" ref="U88:U97" si="17">L88*10%</f>
        <v>593</v>
      </c>
      <c r="V88" s="238">
        <f t="shared" ref="V88:V97" si="18">M88+N88+Q88+R88+T88+U88+S88+L88</f>
        <v>6527</v>
      </c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  <c r="CA88" s="64"/>
      <c r="CB88" s="64"/>
      <c r="CC88" s="64"/>
      <c r="CD88" s="64"/>
      <c r="CE88" s="64"/>
      <c r="CF88" s="64"/>
      <c r="CG88" s="64"/>
      <c r="CH88" s="64"/>
      <c r="CI88" s="64"/>
      <c r="CJ88" s="64"/>
      <c r="CK88" s="64"/>
      <c r="CL88" s="64"/>
    </row>
    <row r="89" spans="1:90" s="35" customFormat="1" ht="62.25" customHeight="1">
      <c r="A89" s="136">
        <v>3</v>
      </c>
      <c r="B89" s="241"/>
      <c r="C89" s="241" t="s">
        <v>305</v>
      </c>
      <c r="D89" s="240" t="s">
        <v>33</v>
      </c>
      <c r="E89" s="240" t="s">
        <v>22</v>
      </c>
      <c r="F89" s="76" t="s">
        <v>23</v>
      </c>
      <c r="G89" s="241" t="s">
        <v>73</v>
      </c>
      <c r="H89" s="243" t="s">
        <v>21</v>
      </c>
      <c r="I89" s="243">
        <v>92201</v>
      </c>
      <c r="J89" s="95">
        <f t="shared" si="14"/>
        <v>1280.57</v>
      </c>
      <c r="K89" s="95">
        <v>3.85</v>
      </c>
      <c r="L89" s="238">
        <f t="shared" si="15"/>
        <v>4930</v>
      </c>
      <c r="M89" s="136"/>
      <c r="N89" s="136"/>
      <c r="O89" s="136"/>
      <c r="P89" s="136"/>
      <c r="Q89" s="238">
        <f>17697*25%/72*P89</f>
        <v>0</v>
      </c>
      <c r="R89" s="136"/>
      <c r="S89" s="136"/>
      <c r="T89" s="238"/>
      <c r="U89" s="238">
        <f t="shared" si="17"/>
        <v>493</v>
      </c>
      <c r="V89" s="238">
        <f t="shared" si="18"/>
        <v>5423</v>
      </c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  <c r="BZ89" s="64"/>
      <c r="CA89" s="64"/>
      <c r="CB89" s="64"/>
      <c r="CC89" s="64"/>
      <c r="CD89" s="64"/>
      <c r="CE89" s="64"/>
      <c r="CF89" s="64"/>
      <c r="CG89" s="64"/>
      <c r="CH89" s="64"/>
      <c r="CI89" s="64"/>
      <c r="CJ89" s="64"/>
      <c r="CK89" s="64"/>
      <c r="CL89" s="64"/>
    </row>
    <row r="90" spans="1:90" s="35" customFormat="1" ht="118.5" customHeight="1">
      <c r="A90" s="239">
        <v>4</v>
      </c>
      <c r="B90" s="241"/>
      <c r="C90" s="242" t="s">
        <v>306</v>
      </c>
      <c r="D90" s="240" t="s">
        <v>33</v>
      </c>
      <c r="E90" s="241" t="s">
        <v>128</v>
      </c>
      <c r="F90" s="76" t="s">
        <v>129</v>
      </c>
      <c r="G90" s="256" t="s">
        <v>88</v>
      </c>
      <c r="H90" s="243" t="s">
        <v>21</v>
      </c>
      <c r="I90" s="243">
        <v>93971</v>
      </c>
      <c r="J90" s="95">
        <f t="shared" si="14"/>
        <v>1305.1500000000001</v>
      </c>
      <c r="K90" s="95">
        <f>8.4+8.6</f>
        <v>17</v>
      </c>
      <c r="L90" s="238">
        <f t="shared" si="15"/>
        <v>22188</v>
      </c>
      <c r="M90" s="136"/>
      <c r="N90" s="136"/>
      <c r="O90" s="136"/>
      <c r="P90" s="136"/>
      <c r="Q90" s="238">
        <f>17697*25%/72*P90</f>
        <v>0</v>
      </c>
      <c r="R90" s="136"/>
      <c r="S90" s="136"/>
      <c r="T90" s="238"/>
      <c r="U90" s="238">
        <f t="shared" si="17"/>
        <v>2219</v>
      </c>
      <c r="V90" s="238">
        <f t="shared" si="18"/>
        <v>24407</v>
      </c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  <c r="BZ90" s="64"/>
      <c r="CA90" s="64"/>
      <c r="CB90" s="64"/>
      <c r="CC90" s="64"/>
      <c r="CD90" s="64"/>
      <c r="CE90" s="64"/>
      <c r="CF90" s="64"/>
      <c r="CG90" s="64"/>
      <c r="CH90" s="64"/>
      <c r="CI90" s="64"/>
      <c r="CJ90" s="64"/>
      <c r="CK90" s="64"/>
      <c r="CL90" s="64"/>
    </row>
    <row r="91" spans="1:90" s="35" customFormat="1" ht="47.25" customHeight="1">
      <c r="A91" s="136">
        <v>5</v>
      </c>
      <c r="B91" s="241"/>
      <c r="C91" s="241" t="s">
        <v>159</v>
      </c>
      <c r="D91" s="240" t="s">
        <v>33</v>
      </c>
      <c r="E91" s="240" t="s">
        <v>22</v>
      </c>
      <c r="F91" s="120" t="s">
        <v>58</v>
      </c>
      <c r="G91" s="241" t="s">
        <v>61</v>
      </c>
      <c r="H91" s="243" t="s">
        <v>21</v>
      </c>
      <c r="I91" s="243">
        <v>89016</v>
      </c>
      <c r="J91" s="95">
        <f t="shared" si="14"/>
        <v>1236.33</v>
      </c>
      <c r="K91" s="95">
        <v>5.6</v>
      </c>
      <c r="L91" s="238">
        <f t="shared" si="15"/>
        <v>6923</v>
      </c>
      <c r="M91" s="136"/>
      <c r="N91" s="136"/>
      <c r="O91" s="136"/>
      <c r="P91" s="136"/>
      <c r="Q91" s="238">
        <f>17697*20%/72*P91</f>
        <v>0</v>
      </c>
      <c r="R91" s="136"/>
      <c r="S91" s="136"/>
      <c r="T91" s="238"/>
      <c r="U91" s="238">
        <f t="shared" si="17"/>
        <v>692</v>
      </c>
      <c r="V91" s="238">
        <f t="shared" si="18"/>
        <v>7615</v>
      </c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  <c r="CA91" s="64"/>
      <c r="CB91" s="64"/>
      <c r="CC91" s="64"/>
      <c r="CD91" s="64"/>
      <c r="CE91" s="64"/>
      <c r="CF91" s="64"/>
      <c r="CG91" s="64"/>
      <c r="CH91" s="64"/>
      <c r="CI91" s="64"/>
      <c r="CJ91" s="64"/>
      <c r="CK91" s="64"/>
      <c r="CL91" s="64"/>
    </row>
    <row r="92" spans="1:90" s="35" customFormat="1" ht="62.25" customHeight="1">
      <c r="A92" s="239">
        <v>6</v>
      </c>
      <c r="B92" s="240"/>
      <c r="C92" s="242" t="s">
        <v>165</v>
      </c>
      <c r="D92" s="240" t="s">
        <v>33</v>
      </c>
      <c r="E92" s="235" t="s">
        <v>128</v>
      </c>
      <c r="F92" s="76" t="s">
        <v>132</v>
      </c>
      <c r="G92" s="247" t="s">
        <v>93</v>
      </c>
      <c r="H92" s="237" t="s">
        <v>30</v>
      </c>
      <c r="I92" s="247">
        <v>90609</v>
      </c>
      <c r="J92" s="95">
        <f t="shared" si="14"/>
        <v>1258.46</v>
      </c>
      <c r="K92" s="95">
        <v>1</v>
      </c>
      <c r="L92" s="238">
        <f t="shared" si="15"/>
        <v>1258</v>
      </c>
      <c r="M92" s="136"/>
      <c r="N92" s="136"/>
      <c r="O92" s="136"/>
      <c r="P92" s="136"/>
      <c r="Q92" s="238">
        <f t="shared" ref="Q92:Q96" si="19">17697*20%/72*P92</f>
        <v>0</v>
      </c>
      <c r="R92" s="136"/>
      <c r="S92" s="136"/>
      <c r="T92" s="238"/>
      <c r="U92" s="238">
        <f t="shared" si="17"/>
        <v>126</v>
      </c>
      <c r="V92" s="238">
        <f t="shared" si="18"/>
        <v>1384</v>
      </c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64"/>
      <c r="CF92" s="64"/>
      <c r="CG92" s="64"/>
      <c r="CH92" s="64"/>
      <c r="CI92" s="64"/>
      <c r="CJ92" s="64"/>
      <c r="CK92" s="64"/>
      <c r="CL92" s="64"/>
    </row>
    <row r="93" spans="1:90" s="35" customFormat="1" ht="43.5" customHeight="1">
      <c r="A93" s="136">
        <v>7</v>
      </c>
      <c r="B93" s="240"/>
      <c r="C93" s="248" t="s">
        <v>213</v>
      </c>
      <c r="D93" s="240" t="s">
        <v>33</v>
      </c>
      <c r="E93" s="240" t="s">
        <v>24</v>
      </c>
      <c r="F93" s="76" t="s">
        <v>135</v>
      </c>
      <c r="G93" s="241" t="s">
        <v>77</v>
      </c>
      <c r="H93" s="243" t="s">
        <v>21</v>
      </c>
      <c r="I93" s="243">
        <v>85653</v>
      </c>
      <c r="J93" s="95">
        <f t="shared" si="14"/>
        <v>1189.6300000000001</v>
      </c>
      <c r="K93" s="95">
        <v>1</v>
      </c>
      <c r="L93" s="238">
        <f t="shared" si="15"/>
        <v>1190</v>
      </c>
      <c r="M93" s="136"/>
      <c r="N93" s="136"/>
      <c r="O93" s="136"/>
      <c r="P93" s="136"/>
      <c r="Q93" s="238">
        <f t="shared" si="19"/>
        <v>0</v>
      </c>
      <c r="R93" s="136"/>
      <c r="S93" s="136"/>
      <c r="T93" s="238"/>
      <c r="U93" s="238">
        <f t="shared" si="17"/>
        <v>119</v>
      </c>
      <c r="V93" s="238">
        <f t="shared" si="18"/>
        <v>1309</v>
      </c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  <c r="CA93" s="64"/>
      <c r="CB93" s="64"/>
      <c r="CC93" s="64"/>
      <c r="CD93" s="64"/>
      <c r="CE93" s="64"/>
      <c r="CF93" s="64"/>
      <c r="CG93" s="64"/>
      <c r="CH93" s="64"/>
      <c r="CI93" s="64"/>
      <c r="CJ93" s="64"/>
      <c r="CK93" s="64"/>
      <c r="CL93" s="64"/>
    </row>
    <row r="94" spans="1:90" s="35" customFormat="1" ht="48.75" customHeight="1">
      <c r="A94" s="239">
        <v>8</v>
      </c>
      <c r="B94" s="236"/>
      <c r="C94" s="236" t="s">
        <v>307</v>
      </c>
      <c r="D94" s="240" t="s">
        <v>33</v>
      </c>
      <c r="E94" s="240" t="s">
        <v>37</v>
      </c>
      <c r="F94" s="76" t="s">
        <v>38</v>
      </c>
      <c r="G94" s="236" t="s">
        <v>80</v>
      </c>
      <c r="H94" s="237" t="s">
        <v>21</v>
      </c>
      <c r="I94" s="237">
        <v>93971</v>
      </c>
      <c r="J94" s="95">
        <f t="shared" si="14"/>
        <v>1305.1500000000001</v>
      </c>
      <c r="K94" s="95">
        <v>0.7</v>
      </c>
      <c r="L94" s="238">
        <f t="shared" si="15"/>
        <v>914</v>
      </c>
      <c r="M94" s="136"/>
      <c r="N94" s="136"/>
      <c r="O94" s="136"/>
      <c r="P94" s="136"/>
      <c r="Q94" s="238">
        <f t="shared" si="19"/>
        <v>0</v>
      </c>
      <c r="R94" s="136"/>
      <c r="S94" s="136"/>
      <c r="T94" s="238"/>
      <c r="U94" s="238">
        <f t="shared" si="17"/>
        <v>91</v>
      </c>
      <c r="V94" s="238">
        <f t="shared" si="18"/>
        <v>1005</v>
      </c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  <c r="CA94" s="64"/>
      <c r="CB94" s="64"/>
      <c r="CC94" s="64"/>
      <c r="CD94" s="64"/>
      <c r="CE94" s="64"/>
      <c r="CF94" s="64"/>
      <c r="CG94" s="64"/>
      <c r="CH94" s="64"/>
      <c r="CI94" s="64"/>
      <c r="CJ94" s="64"/>
      <c r="CK94" s="64"/>
      <c r="CL94" s="64"/>
    </row>
    <row r="95" spans="1:90" s="35" customFormat="1" ht="47.25" customHeight="1">
      <c r="A95" s="136">
        <v>9</v>
      </c>
      <c r="B95" s="240"/>
      <c r="C95" s="266" t="s">
        <v>301</v>
      </c>
      <c r="D95" s="240" t="s">
        <v>33</v>
      </c>
      <c r="E95" s="248"/>
      <c r="F95" s="152"/>
      <c r="G95" s="247" t="s">
        <v>32</v>
      </c>
      <c r="H95" s="243" t="s">
        <v>30</v>
      </c>
      <c r="I95" s="247">
        <v>85653</v>
      </c>
      <c r="J95" s="95">
        <f t="shared" si="14"/>
        <v>1189.6300000000001</v>
      </c>
      <c r="K95" s="95">
        <v>7.45</v>
      </c>
      <c r="L95" s="238">
        <f t="shared" si="15"/>
        <v>8863</v>
      </c>
      <c r="M95" s="136"/>
      <c r="N95" s="136"/>
      <c r="O95" s="136"/>
      <c r="P95" s="96"/>
      <c r="Q95" s="238">
        <f t="shared" si="19"/>
        <v>0</v>
      </c>
      <c r="R95" s="136"/>
      <c r="S95" s="136"/>
      <c r="T95" s="238"/>
      <c r="U95" s="238">
        <f t="shared" si="17"/>
        <v>886</v>
      </c>
      <c r="V95" s="238">
        <f t="shared" si="18"/>
        <v>9749</v>
      </c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  <c r="CA95" s="64"/>
      <c r="CB95" s="64"/>
      <c r="CC95" s="64"/>
      <c r="CD95" s="64"/>
      <c r="CE95" s="64"/>
      <c r="CF95" s="64"/>
      <c r="CG95" s="64"/>
      <c r="CH95" s="64"/>
      <c r="CI95" s="64"/>
      <c r="CJ95" s="64"/>
      <c r="CK95" s="64"/>
      <c r="CL95" s="64"/>
    </row>
    <row r="96" spans="1:90" s="35" customFormat="1" ht="64.5" customHeight="1">
      <c r="A96" s="239">
        <v>10</v>
      </c>
      <c r="B96" s="240"/>
      <c r="C96" s="266" t="s">
        <v>308</v>
      </c>
      <c r="D96" s="240" t="s">
        <v>33</v>
      </c>
      <c r="E96" s="248"/>
      <c r="F96" s="152"/>
      <c r="G96" s="247" t="s">
        <v>32</v>
      </c>
      <c r="H96" s="243" t="s">
        <v>30</v>
      </c>
      <c r="I96" s="247">
        <v>85653</v>
      </c>
      <c r="J96" s="95">
        <f t="shared" si="14"/>
        <v>1189.6300000000001</v>
      </c>
      <c r="K96" s="95">
        <v>6.45</v>
      </c>
      <c r="L96" s="238">
        <f t="shared" si="15"/>
        <v>7673</v>
      </c>
      <c r="M96" s="136"/>
      <c r="N96" s="136"/>
      <c r="O96" s="136"/>
      <c r="P96" s="136"/>
      <c r="Q96" s="238">
        <f t="shared" si="19"/>
        <v>0</v>
      </c>
      <c r="R96" s="136"/>
      <c r="S96" s="136"/>
      <c r="T96" s="238"/>
      <c r="U96" s="238">
        <f t="shared" si="17"/>
        <v>767</v>
      </c>
      <c r="V96" s="238">
        <f t="shared" si="18"/>
        <v>8440</v>
      </c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  <c r="CA96" s="64"/>
      <c r="CB96" s="64"/>
      <c r="CC96" s="64"/>
      <c r="CD96" s="64"/>
      <c r="CE96" s="64"/>
      <c r="CF96" s="64"/>
      <c r="CG96" s="64"/>
      <c r="CH96" s="64"/>
      <c r="CI96" s="64"/>
      <c r="CJ96" s="64"/>
      <c r="CK96" s="64"/>
      <c r="CL96" s="64"/>
    </row>
    <row r="97" spans="1:90" s="35" customFormat="1" ht="48" customHeight="1">
      <c r="A97" s="136">
        <v>11</v>
      </c>
      <c r="B97" s="240"/>
      <c r="C97" s="266" t="s">
        <v>309</v>
      </c>
      <c r="D97" s="136" t="s">
        <v>33</v>
      </c>
      <c r="E97" s="248"/>
      <c r="F97" s="248"/>
      <c r="G97" s="247" t="s">
        <v>32</v>
      </c>
      <c r="H97" s="243" t="s">
        <v>30</v>
      </c>
      <c r="I97" s="247">
        <v>85653</v>
      </c>
      <c r="J97" s="95">
        <f>I97/72</f>
        <v>1189.6300000000001</v>
      </c>
      <c r="K97" s="95">
        <f>0.05+7.65+5.25</f>
        <v>12.95</v>
      </c>
      <c r="L97" s="238">
        <f>J97*K97</f>
        <v>15406</v>
      </c>
      <c r="M97" s="136"/>
      <c r="N97" s="136"/>
      <c r="O97" s="136"/>
      <c r="P97" s="136"/>
      <c r="Q97" s="238">
        <f>17697*20%/72*P97</f>
        <v>0</v>
      </c>
      <c r="R97" s="136"/>
      <c r="S97" s="136"/>
      <c r="T97" s="238"/>
      <c r="U97" s="238">
        <f t="shared" si="17"/>
        <v>1541</v>
      </c>
      <c r="V97" s="238">
        <f t="shared" si="18"/>
        <v>16947</v>
      </c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  <c r="CA97" s="64"/>
      <c r="CB97" s="64"/>
      <c r="CC97" s="64"/>
      <c r="CD97" s="64"/>
      <c r="CE97" s="64"/>
      <c r="CF97" s="64"/>
      <c r="CG97" s="64"/>
      <c r="CH97" s="64"/>
      <c r="CI97" s="64"/>
      <c r="CJ97" s="64"/>
      <c r="CK97" s="64"/>
      <c r="CL97" s="64"/>
    </row>
    <row r="98" spans="1:90" s="35" customFormat="1" ht="15">
      <c r="A98" s="135"/>
      <c r="B98" s="135" t="s">
        <v>8</v>
      </c>
      <c r="C98" s="136"/>
      <c r="D98" s="136"/>
      <c r="E98" s="136"/>
      <c r="F98" s="136"/>
      <c r="G98" s="135"/>
      <c r="H98" s="136"/>
      <c r="I98" s="136"/>
      <c r="J98" s="95"/>
      <c r="K98" s="252">
        <f t="shared" ref="K98:V98" si="20">SUM(K87:K97)</f>
        <v>62.65</v>
      </c>
      <c r="L98" s="96">
        <f t="shared" si="20"/>
        <v>77439</v>
      </c>
      <c r="M98" s="96">
        <f t="shared" si="20"/>
        <v>0</v>
      </c>
      <c r="N98" s="96">
        <f t="shared" si="20"/>
        <v>0</v>
      </c>
      <c r="O98" s="96">
        <f t="shared" si="20"/>
        <v>0</v>
      </c>
      <c r="P98" s="95">
        <f t="shared" si="20"/>
        <v>0</v>
      </c>
      <c r="Q98" s="96">
        <f t="shared" si="20"/>
        <v>0</v>
      </c>
      <c r="R98" s="96">
        <f t="shared" si="20"/>
        <v>0</v>
      </c>
      <c r="S98" s="96">
        <f t="shared" si="20"/>
        <v>0</v>
      </c>
      <c r="T98" s="96">
        <f t="shared" si="20"/>
        <v>0</v>
      </c>
      <c r="U98" s="96">
        <f t="shared" si="20"/>
        <v>7743</v>
      </c>
      <c r="V98" s="96">
        <f t="shared" si="20"/>
        <v>85182</v>
      </c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  <c r="CA98" s="64"/>
      <c r="CB98" s="64"/>
      <c r="CC98" s="64"/>
      <c r="CD98" s="64"/>
      <c r="CE98" s="64"/>
      <c r="CF98" s="64"/>
      <c r="CG98" s="64"/>
      <c r="CH98" s="64"/>
      <c r="CI98" s="64"/>
      <c r="CJ98" s="64"/>
      <c r="CK98" s="64"/>
      <c r="CL98" s="64"/>
    </row>
    <row r="99" spans="1:90" s="35" customFormat="1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7" t="s">
        <v>123</v>
      </c>
      <c r="P99" s="57"/>
      <c r="Q99" s="57"/>
      <c r="R99" s="57"/>
      <c r="S99" s="58"/>
      <c r="T99" s="58"/>
      <c r="U99" s="59"/>
      <c r="V99" s="59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  <c r="CA99" s="64"/>
      <c r="CB99" s="64"/>
      <c r="CC99" s="64"/>
      <c r="CD99" s="64"/>
      <c r="CE99" s="64"/>
      <c r="CF99" s="64"/>
      <c r="CG99" s="64"/>
      <c r="CH99" s="64"/>
      <c r="CI99" s="64"/>
      <c r="CJ99" s="64"/>
      <c r="CK99" s="64"/>
      <c r="CL99" s="64"/>
    </row>
  </sheetData>
  <mergeCells count="75">
    <mergeCell ref="K18:K20"/>
    <mergeCell ref="L18:L20"/>
    <mergeCell ref="E4:L4"/>
    <mergeCell ref="E5:M5"/>
    <mergeCell ref="E6:M6"/>
    <mergeCell ref="E7:M7"/>
    <mergeCell ref="M18:T18"/>
    <mergeCell ref="F18:F20"/>
    <mergeCell ref="G18:G20"/>
    <mergeCell ref="H18:H20"/>
    <mergeCell ref="I18:I20"/>
    <mergeCell ref="J18:J20"/>
    <mergeCell ref="A18:A20"/>
    <mergeCell ref="B18:B20"/>
    <mergeCell ref="C18:C20"/>
    <mergeCell ref="D18:D20"/>
    <mergeCell ref="E18:E20"/>
    <mergeCell ref="L54:L56"/>
    <mergeCell ref="M55:M56"/>
    <mergeCell ref="V18:V20"/>
    <mergeCell ref="M19:M20"/>
    <mergeCell ref="N19:N20"/>
    <mergeCell ref="O19:Q19"/>
    <mergeCell ref="R19:R20"/>
    <mergeCell ref="S19:S20"/>
    <mergeCell ref="T19:T20"/>
    <mergeCell ref="U18:U20"/>
    <mergeCell ref="G54:G56"/>
    <mergeCell ref="H54:H56"/>
    <mergeCell ref="I54:I56"/>
    <mergeCell ref="J54:J56"/>
    <mergeCell ref="K54:K56"/>
    <mergeCell ref="A54:A56"/>
    <mergeCell ref="B54:B56"/>
    <mergeCell ref="C54:C56"/>
    <mergeCell ref="D54:D56"/>
    <mergeCell ref="E54:E56"/>
    <mergeCell ref="U84:U86"/>
    <mergeCell ref="V84:V86"/>
    <mergeCell ref="T85:T86"/>
    <mergeCell ref="U54:U56"/>
    <mergeCell ref="V54:V56"/>
    <mergeCell ref="M54:T54"/>
    <mergeCell ref="M84:T84"/>
    <mergeCell ref="M85:M86"/>
    <mergeCell ref="N85:N86"/>
    <mergeCell ref="E40:L40"/>
    <mergeCell ref="E41:M41"/>
    <mergeCell ref="E70:L70"/>
    <mergeCell ref="E71:M71"/>
    <mergeCell ref="E72:M72"/>
    <mergeCell ref="N55:N56"/>
    <mergeCell ref="O55:Q55"/>
    <mergeCell ref="R55:R56"/>
    <mergeCell ref="S55:S56"/>
    <mergeCell ref="T55:T56"/>
    <mergeCell ref="E42:M42"/>
    <mergeCell ref="E43:M43"/>
    <mergeCell ref="F54:F56"/>
    <mergeCell ref="O85:Q85"/>
    <mergeCell ref="R85:R86"/>
    <mergeCell ref="S85:S86"/>
    <mergeCell ref="E73:M73"/>
    <mergeCell ref="A84:A86"/>
    <mergeCell ref="B84:B86"/>
    <mergeCell ref="C84:C86"/>
    <mergeCell ref="D84:D86"/>
    <mergeCell ref="E84:E86"/>
    <mergeCell ref="F84:F86"/>
    <mergeCell ref="G84:G86"/>
    <mergeCell ref="H84:H86"/>
    <mergeCell ref="I84:I86"/>
    <mergeCell ref="J84:J86"/>
    <mergeCell ref="K84:K86"/>
    <mergeCell ref="L84:L86"/>
  </mergeCells>
  <pageMargins left="0" right="0" top="0" bottom="0" header="0" footer="0"/>
  <pageSetup paperSize="9" scale="52" orientation="landscape" r:id="rId1"/>
  <headerFooter alignWithMargins="0"/>
  <rowBreaks count="2" manualBreakCount="2">
    <brk id="35" max="90" man="1"/>
    <brk id="66" max="16383" man="1"/>
  </rowBreaks>
  <colBreaks count="1" manualBreakCount="1">
    <brk id="2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CM63"/>
  <sheetViews>
    <sheetView tabSelected="1" view="pageBreakPreview" zoomScale="80" zoomScaleNormal="98" zoomScaleSheetLayoutView="80" workbookViewId="0">
      <selection activeCell="F68" sqref="F68"/>
    </sheetView>
  </sheetViews>
  <sheetFormatPr defaultRowHeight="12.75"/>
  <cols>
    <col min="1" max="1" width="4.42578125" style="3" customWidth="1"/>
    <col min="2" max="2" width="25.140625" style="3" customWidth="1"/>
    <col min="3" max="3" width="38" style="3" customWidth="1"/>
    <col min="4" max="4" width="9.42578125" style="3" customWidth="1"/>
    <col min="5" max="5" width="34" style="3" customWidth="1"/>
    <col min="6" max="6" width="12.42578125" style="8" customWidth="1"/>
    <col min="7" max="7" width="11.5703125" style="3" customWidth="1"/>
    <col min="8" max="8" width="8.140625" style="3" customWidth="1"/>
    <col min="9" max="9" width="11.42578125" style="3" customWidth="1"/>
    <col min="10" max="10" width="10" style="3" customWidth="1"/>
    <col min="11" max="11" width="10.140625" style="3" customWidth="1"/>
    <col min="12" max="12" width="12.5703125" style="3" customWidth="1"/>
    <col min="13" max="14" width="9.28515625" style="3" bestFit="1" customWidth="1"/>
    <col min="15" max="16" width="8.5703125" style="3" customWidth="1"/>
    <col min="17" max="17" width="10.140625" style="3" bestFit="1" customWidth="1"/>
    <col min="18" max="18" width="5.5703125" style="3" customWidth="1"/>
    <col min="19" max="19" width="10.85546875" style="3" customWidth="1"/>
    <col min="20" max="20" width="6.85546875" style="3" customWidth="1"/>
    <col min="21" max="21" width="10.85546875" style="3" bestFit="1" customWidth="1"/>
    <col min="22" max="22" width="10.7109375" style="9" customWidth="1"/>
    <col min="23" max="90" width="9.140625" style="7"/>
    <col min="91" max="16384" width="9.140625" style="3"/>
  </cols>
  <sheetData>
    <row r="1" spans="1:90" s="2" customFormat="1" ht="15.75">
      <c r="A1" s="205" t="s">
        <v>0</v>
      </c>
      <c r="B1" s="205"/>
      <c r="C1" s="205"/>
      <c r="D1" s="205"/>
      <c r="E1" s="116"/>
      <c r="F1" s="116"/>
      <c r="G1" s="116"/>
      <c r="H1" s="116"/>
      <c r="I1" s="116"/>
      <c r="J1" s="116"/>
      <c r="K1" s="116"/>
      <c r="L1" s="116"/>
      <c r="M1" s="116"/>
      <c r="N1" s="205" t="s">
        <v>1</v>
      </c>
      <c r="O1" s="205"/>
      <c r="P1" s="205"/>
      <c r="Q1" s="205"/>
      <c r="R1" s="205"/>
      <c r="S1" s="205"/>
      <c r="T1" s="205"/>
      <c r="U1" s="116"/>
      <c r="V1" s="206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</row>
    <row r="2" spans="1:90" ht="15.75">
      <c r="A2" s="205" t="s">
        <v>2</v>
      </c>
      <c r="B2" s="205"/>
      <c r="C2" s="205"/>
      <c r="D2" s="205"/>
      <c r="E2" s="116"/>
      <c r="F2" s="116"/>
      <c r="G2" s="116"/>
      <c r="H2" s="116"/>
      <c r="I2" s="116"/>
      <c r="J2" s="116"/>
      <c r="K2" s="116"/>
      <c r="L2" s="116"/>
      <c r="M2" s="116"/>
      <c r="N2" s="205" t="s">
        <v>3</v>
      </c>
      <c r="O2" s="205"/>
      <c r="P2" s="205"/>
      <c r="Q2" s="205"/>
      <c r="R2" s="205"/>
      <c r="S2" s="205"/>
      <c r="T2" s="205"/>
      <c r="U2" s="116"/>
      <c r="V2" s="206"/>
    </row>
    <row r="3" spans="1:90" ht="15.75">
      <c r="A3" s="205"/>
      <c r="B3" s="205"/>
      <c r="C3" s="205"/>
      <c r="D3" s="205"/>
      <c r="E3" s="116"/>
      <c r="F3" s="116"/>
      <c r="G3" s="116"/>
      <c r="H3" s="116"/>
      <c r="I3" s="116"/>
      <c r="J3" s="116"/>
      <c r="K3" s="116"/>
      <c r="L3" s="116"/>
      <c r="M3" s="116"/>
      <c r="N3" s="207" t="s">
        <v>4</v>
      </c>
      <c r="O3" s="207"/>
      <c r="P3" s="207"/>
      <c r="Q3" s="207"/>
      <c r="R3" s="207"/>
      <c r="S3" s="207"/>
      <c r="T3" s="207"/>
      <c r="U3" s="116"/>
      <c r="V3" s="206"/>
    </row>
    <row r="4" spans="1:90" ht="15.75">
      <c r="A4" s="205" t="s">
        <v>5</v>
      </c>
      <c r="B4" s="205"/>
      <c r="C4" s="205" t="s">
        <v>6</v>
      </c>
      <c r="D4" s="205"/>
      <c r="E4" s="357" t="s">
        <v>96</v>
      </c>
      <c r="F4" s="357"/>
      <c r="G4" s="357"/>
      <c r="H4" s="357"/>
      <c r="I4" s="357"/>
      <c r="J4" s="357"/>
      <c r="K4" s="357"/>
      <c r="L4" s="357"/>
      <c r="M4" s="116"/>
      <c r="N4" s="205" t="s">
        <v>72</v>
      </c>
      <c r="O4" s="205"/>
      <c r="P4" s="205"/>
      <c r="Q4" s="205"/>
      <c r="R4" s="205"/>
      <c r="S4" s="205"/>
      <c r="T4" s="205"/>
      <c r="U4" s="116"/>
      <c r="V4" s="206"/>
    </row>
    <row r="5" spans="1:90" ht="15.75">
      <c r="A5" s="205"/>
      <c r="B5" s="205"/>
      <c r="C5" s="205"/>
      <c r="D5" s="205"/>
      <c r="E5" s="328" t="s">
        <v>97</v>
      </c>
      <c r="F5" s="328"/>
      <c r="G5" s="328"/>
      <c r="H5" s="328"/>
      <c r="I5" s="328"/>
      <c r="J5" s="328"/>
      <c r="K5" s="328"/>
      <c r="L5" s="328"/>
      <c r="M5" s="328"/>
      <c r="N5" s="116"/>
      <c r="O5" s="116"/>
      <c r="P5" s="116"/>
      <c r="Q5" s="116"/>
      <c r="R5" s="116"/>
      <c r="S5" s="116"/>
      <c r="T5" s="116"/>
      <c r="U5" s="116"/>
      <c r="V5" s="206"/>
    </row>
    <row r="6" spans="1:90" ht="15">
      <c r="A6" s="116"/>
      <c r="B6" s="116"/>
      <c r="C6" s="116"/>
      <c r="D6" s="116"/>
      <c r="E6" s="329" t="s">
        <v>125</v>
      </c>
      <c r="F6" s="329"/>
      <c r="G6" s="329"/>
      <c r="H6" s="329"/>
      <c r="I6" s="329"/>
      <c r="J6" s="329"/>
      <c r="K6" s="329"/>
      <c r="L6" s="329"/>
      <c r="M6" s="329"/>
      <c r="N6" s="116"/>
      <c r="O6" s="116"/>
      <c r="P6" s="116"/>
      <c r="Q6" s="116"/>
      <c r="R6" s="116"/>
      <c r="S6" s="116"/>
      <c r="T6" s="116"/>
      <c r="U6" s="116"/>
      <c r="V6" s="206"/>
    </row>
    <row r="7" spans="1:90" ht="15">
      <c r="A7" s="116"/>
      <c r="B7" s="116"/>
      <c r="C7" s="116"/>
      <c r="D7" s="116"/>
      <c r="E7" s="329" t="s">
        <v>7</v>
      </c>
      <c r="F7" s="329"/>
      <c r="G7" s="329"/>
      <c r="H7" s="329"/>
      <c r="I7" s="329"/>
      <c r="J7" s="329"/>
      <c r="K7" s="329"/>
      <c r="L7" s="329"/>
      <c r="M7" s="329"/>
      <c r="N7" s="116"/>
      <c r="O7" s="116"/>
      <c r="P7" s="116"/>
      <c r="Q7" s="116"/>
      <c r="R7" s="116"/>
      <c r="S7" s="116"/>
      <c r="T7" s="116"/>
      <c r="U7" s="116"/>
      <c r="V7" s="206"/>
    </row>
    <row r="8" spans="1:90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 t="s">
        <v>98</v>
      </c>
      <c r="R8" s="65"/>
      <c r="S8" s="65"/>
      <c r="T8" s="65"/>
      <c r="U8" s="65"/>
      <c r="V8" s="119"/>
    </row>
    <row r="9" spans="1:90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 t="s">
        <v>139</v>
      </c>
      <c r="R9" s="65"/>
      <c r="S9" s="65"/>
      <c r="T9" s="65"/>
      <c r="U9" s="65"/>
      <c r="V9" s="119"/>
    </row>
    <row r="10" spans="1:90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 t="s">
        <v>99</v>
      </c>
      <c r="R10" s="65"/>
      <c r="S10" s="65"/>
      <c r="T10" s="147" t="s">
        <v>312</v>
      </c>
      <c r="U10" s="65"/>
      <c r="V10" s="119"/>
    </row>
    <row r="11" spans="1:90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 t="s">
        <v>101</v>
      </c>
      <c r="R11" s="65"/>
      <c r="S11" s="65"/>
      <c r="T11" s="65">
        <v>2</v>
      </c>
      <c r="U11" s="65"/>
      <c r="V11" s="119"/>
    </row>
    <row r="12" spans="1:90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 t="s">
        <v>102</v>
      </c>
      <c r="R12" s="65"/>
      <c r="S12" s="65"/>
      <c r="T12" s="65">
        <v>22</v>
      </c>
      <c r="U12" s="65" t="s">
        <v>103</v>
      </c>
      <c r="V12" s="119"/>
    </row>
    <row r="13" spans="1:90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 t="s">
        <v>104</v>
      </c>
      <c r="R13" s="65"/>
      <c r="S13" s="65"/>
      <c r="T13" s="65">
        <v>0</v>
      </c>
      <c r="U13" s="65">
        <f>T13*100/T12</f>
        <v>0</v>
      </c>
      <c r="V13" s="119" t="s">
        <v>17</v>
      </c>
    </row>
    <row r="14" spans="1:90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 t="s">
        <v>105</v>
      </c>
      <c r="R14" s="65"/>
      <c r="S14" s="65"/>
      <c r="T14" s="65">
        <v>22</v>
      </c>
      <c r="U14" s="65">
        <f>T14*100/T12</f>
        <v>100</v>
      </c>
      <c r="V14" s="119" t="s">
        <v>17</v>
      </c>
    </row>
    <row r="15" spans="1:90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 t="s">
        <v>106</v>
      </c>
      <c r="R15" s="65"/>
      <c r="S15" s="65"/>
      <c r="T15" s="295">
        <f>K30</f>
        <v>35.85</v>
      </c>
      <c r="U15" s="65"/>
      <c r="V15" s="119"/>
    </row>
    <row r="16" spans="1:90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119"/>
    </row>
    <row r="17" spans="1:90">
      <c r="A17" s="65"/>
      <c r="B17" s="147" t="s">
        <v>311</v>
      </c>
      <c r="C17" s="147" t="s">
        <v>313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119"/>
    </row>
    <row r="18" spans="1:90" s="4" customFormat="1" ht="15">
      <c r="A18" s="358" t="s">
        <v>108</v>
      </c>
      <c r="B18" s="358" t="s">
        <v>109</v>
      </c>
      <c r="C18" s="358" t="s">
        <v>110</v>
      </c>
      <c r="D18" s="358" t="s">
        <v>111</v>
      </c>
      <c r="E18" s="358" t="s">
        <v>10</v>
      </c>
      <c r="F18" s="358" t="s">
        <v>112</v>
      </c>
      <c r="G18" s="358" t="s">
        <v>113</v>
      </c>
      <c r="H18" s="358" t="s">
        <v>114</v>
      </c>
      <c r="I18" s="358" t="s">
        <v>115</v>
      </c>
      <c r="J18" s="358" t="s">
        <v>11</v>
      </c>
      <c r="K18" s="358" t="s">
        <v>116</v>
      </c>
      <c r="L18" s="358" t="s">
        <v>12</v>
      </c>
      <c r="M18" s="361" t="s">
        <v>117</v>
      </c>
      <c r="N18" s="361"/>
      <c r="O18" s="361"/>
      <c r="P18" s="361"/>
      <c r="Q18" s="361"/>
      <c r="R18" s="361"/>
      <c r="S18" s="361"/>
      <c r="T18" s="361"/>
      <c r="U18" s="358" t="s">
        <v>118</v>
      </c>
      <c r="V18" s="362" t="s">
        <v>119</v>
      </c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</row>
    <row r="19" spans="1:90" s="4" customFormat="1" ht="15">
      <c r="A19" s="359"/>
      <c r="B19" s="359"/>
      <c r="C19" s="359"/>
      <c r="D19" s="359"/>
      <c r="E19" s="359"/>
      <c r="F19" s="359"/>
      <c r="G19" s="359"/>
      <c r="H19" s="359"/>
      <c r="I19" s="359"/>
      <c r="J19" s="359"/>
      <c r="K19" s="359"/>
      <c r="L19" s="359"/>
      <c r="M19" s="358" t="s">
        <v>120</v>
      </c>
      <c r="N19" s="358" t="s">
        <v>15</v>
      </c>
      <c r="O19" s="361" t="s">
        <v>16</v>
      </c>
      <c r="P19" s="361"/>
      <c r="Q19" s="361"/>
      <c r="R19" s="358"/>
      <c r="S19" s="358"/>
      <c r="T19" s="358"/>
      <c r="U19" s="359"/>
      <c r="V19" s="362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</row>
    <row r="20" spans="1:90" s="4" customFormat="1" ht="92.25" customHeight="1">
      <c r="A20" s="360"/>
      <c r="B20" s="360"/>
      <c r="C20" s="360"/>
      <c r="D20" s="360"/>
      <c r="E20" s="360"/>
      <c r="F20" s="360"/>
      <c r="G20" s="360"/>
      <c r="H20" s="360"/>
      <c r="I20" s="360"/>
      <c r="J20" s="360"/>
      <c r="K20" s="360"/>
      <c r="L20" s="360"/>
      <c r="M20" s="360"/>
      <c r="N20" s="360"/>
      <c r="O20" s="294" t="s">
        <v>17</v>
      </c>
      <c r="P20" s="294" t="s">
        <v>18</v>
      </c>
      <c r="Q20" s="294" t="s">
        <v>19</v>
      </c>
      <c r="R20" s="360"/>
      <c r="S20" s="360"/>
      <c r="T20" s="360"/>
      <c r="U20" s="360"/>
      <c r="V20" s="362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</row>
    <row r="21" spans="1:90" s="35" customFormat="1" ht="66" customHeight="1">
      <c r="A21" s="145">
        <v>1</v>
      </c>
      <c r="B21" s="236"/>
      <c r="C21" s="236" t="s">
        <v>205</v>
      </c>
      <c r="D21" s="240" t="s">
        <v>33</v>
      </c>
      <c r="E21" s="240" t="s">
        <v>37</v>
      </c>
      <c r="F21" s="240" t="s">
        <v>38</v>
      </c>
      <c r="G21" s="236" t="s">
        <v>80</v>
      </c>
      <c r="H21" s="237" t="s">
        <v>21</v>
      </c>
      <c r="I21" s="237">
        <v>93971</v>
      </c>
      <c r="J21" s="95">
        <f>I21/72</f>
        <v>1305.1500000000001</v>
      </c>
      <c r="K21" s="96">
        <f>1+1+1</f>
        <v>3</v>
      </c>
      <c r="L21" s="238">
        <f>J21*K21</f>
        <v>3915</v>
      </c>
      <c r="M21" s="145"/>
      <c r="N21" s="145"/>
      <c r="O21" s="145"/>
      <c r="P21" s="145"/>
      <c r="Q21" s="238">
        <f>17697*25%/72*P21</f>
        <v>0</v>
      </c>
      <c r="R21" s="238"/>
      <c r="S21" s="238"/>
      <c r="T21" s="238"/>
      <c r="U21" s="238">
        <f>L21*10%</f>
        <v>392</v>
      </c>
      <c r="V21" s="238">
        <f>M21+N21+Q21+R21+T21+U21+S21+L21</f>
        <v>4307</v>
      </c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</row>
    <row r="22" spans="1:90" s="35" customFormat="1" ht="111" customHeight="1">
      <c r="A22" s="239">
        <v>2</v>
      </c>
      <c r="B22" s="241"/>
      <c r="C22" s="242" t="s">
        <v>161</v>
      </c>
      <c r="D22" s="240" t="s">
        <v>33</v>
      </c>
      <c r="E22" s="241" t="s">
        <v>54</v>
      </c>
      <c r="F22" s="240" t="s">
        <v>55</v>
      </c>
      <c r="G22" s="256" t="s">
        <v>74</v>
      </c>
      <c r="H22" s="243" t="s">
        <v>21</v>
      </c>
      <c r="I22" s="243">
        <v>90609</v>
      </c>
      <c r="J22" s="95">
        <f t="shared" ref="J22:J28" si="0">I22/72</f>
        <v>1258.46</v>
      </c>
      <c r="K22" s="96">
        <v>1</v>
      </c>
      <c r="L22" s="238">
        <f t="shared" ref="L22:L28" si="1">J22*K22</f>
        <v>1258</v>
      </c>
      <c r="M22" s="145"/>
      <c r="N22" s="145"/>
      <c r="O22" s="145"/>
      <c r="P22" s="145"/>
      <c r="Q22" s="238">
        <f t="shared" ref="Q22" si="2">17697*25%/72*P22</f>
        <v>0</v>
      </c>
      <c r="R22" s="145"/>
      <c r="S22" s="145"/>
      <c r="T22" s="238"/>
      <c r="U22" s="238">
        <f>L22*10%</f>
        <v>126</v>
      </c>
      <c r="V22" s="238">
        <f>M22+N22+Q22+R22+T22+U22+S22+L22</f>
        <v>1384</v>
      </c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</row>
    <row r="23" spans="1:90" s="60" customFormat="1" ht="106.5" customHeight="1">
      <c r="A23" s="145">
        <v>3</v>
      </c>
      <c r="B23" s="244"/>
      <c r="C23" s="242" t="s">
        <v>62</v>
      </c>
      <c r="D23" s="240" t="s">
        <v>33</v>
      </c>
      <c r="E23" s="241" t="s">
        <v>63</v>
      </c>
      <c r="F23" s="240" t="s">
        <v>64</v>
      </c>
      <c r="G23" s="241" t="s">
        <v>29</v>
      </c>
      <c r="H23" s="243" t="s">
        <v>30</v>
      </c>
      <c r="I23" s="237">
        <v>93971</v>
      </c>
      <c r="J23" s="95">
        <f t="shared" si="0"/>
        <v>1305.1500000000001</v>
      </c>
      <c r="K23" s="296">
        <v>1</v>
      </c>
      <c r="L23" s="238">
        <f t="shared" si="1"/>
        <v>1305</v>
      </c>
      <c r="M23" s="145"/>
      <c r="N23" s="145"/>
      <c r="O23" s="145"/>
      <c r="P23" s="145"/>
      <c r="Q23" s="238">
        <f>17697*25%/72*P23</f>
        <v>0</v>
      </c>
      <c r="R23" s="145"/>
      <c r="S23" s="145"/>
      <c r="T23" s="238"/>
      <c r="U23" s="238">
        <f t="shared" ref="U23:U28" si="3">L23*10%</f>
        <v>131</v>
      </c>
      <c r="V23" s="238">
        <f t="shared" ref="V23:V29" si="4">M23+N23+Q23+R23+T23+U23+S23+L23</f>
        <v>1436</v>
      </c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132"/>
      <c r="CC23" s="132"/>
      <c r="CD23" s="132"/>
      <c r="CE23" s="132"/>
      <c r="CF23" s="132"/>
      <c r="CG23" s="132"/>
      <c r="CH23" s="132"/>
      <c r="CI23" s="132"/>
      <c r="CJ23" s="132"/>
      <c r="CK23" s="132"/>
      <c r="CL23" s="132"/>
    </row>
    <row r="24" spans="1:90" s="35" customFormat="1" ht="110.25" customHeight="1">
      <c r="A24" s="239">
        <v>4</v>
      </c>
      <c r="B24" s="240"/>
      <c r="C24" s="240" t="s">
        <v>314</v>
      </c>
      <c r="D24" s="240" t="s">
        <v>33</v>
      </c>
      <c r="E24" s="241" t="s">
        <v>22</v>
      </c>
      <c r="F24" s="240" t="s">
        <v>28</v>
      </c>
      <c r="G24" s="241" t="s">
        <v>76</v>
      </c>
      <c r="H24" s="243" t="s">
        <v>30</v>
      </c>
      <c r="I24" s="237">
        <v>93971</v>
      </c>
      <c r="J24" s="95">
        <f t="shared" si="0"/>
        <v>1305.1500000000001</v>
      </c>
      <c r="K24" s="96">
        <f>6+3+9.8</f>
        <v>18.8</v>
      </c>
      <c r="L24" s="238">
        <f t="shared" si="1"/>
        <v>24537</v>
      </c>
      <c r="M24" s="145"/>
      <c r="N24" s="145"/>
      <c r="O24" s="145"/>
      <c r="P24" s="145"/>
      <c r="Q24" s="238">
        <f>17697*20%/72*P24</f>
        <v>0</v>
      </c>
      <c r="R24" s="145"/>
      <c r="S24" s="145"/>
      <c r="T24" s="238"/>
      <c r="U24" s="238">
        <f t="shared" si="3"/>
        <v>2454</v>
      </c>
      <c r="V24" s="238">
        <f t="shared" si="4"/>
        <v>26991</v>
      </c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</row>
    <row r="25" spans="1:90" s="35" customFormat="1" ht="56.25" customHeight="1">
      <c r="A25" s="145">
        <v>5</v>
      </c>
      <c r="B25" s="240"/>
      <c r="C25" s="240" t="s">
        <v>316</v>
      </c>
      <c r="D25" s="240" t="s">
        <v>33</v>
      </c>
      <c r="E25" s="240" t="s">
        <v>41</v>
      </c>
      <c r="F25" s="240" t="s">
        <v>42</v>
      </c>
      <c r="G25" s="241" t="s">
        <v>53</v>
      </c>
      <c r="H25" s="243" t="s">
        <v>30</v>
      </c>
      <c r="I25" s="237">
        <v>89016</v>
      </c>
      <c r="J25" s="95">
        <f t="shared" si="0"/>
        <v>1236.33</v>
      </c>
      <c r="K25" s="145">
        <f>0.8+1.8</f>
        <v>2.6</v>
      </c>
      <c r="L25" s="238">
        <f t="shared" si="1"/>
        <v>3214</v>
      </c>
      <c r="M25" s="145"/>
      <c r="N25" s="145"/>
      <c r="O25" s="145"/>
      <c r="P25" s="145"/>
      <c r="Q25" s="238">
        <f>17697*20%/72*P25</f>
        <v>0</v>
      </c>
      <c r="R25" s="145"/>
      <c r="S25" s="145"/>
      <c r="T25" s="238"/>
      <c r="U25" s="238">
        <f t="shared" si="3"/>
        <v>321</v>
      </c>
      <c r="V25" s="238">
        <f t="shared" si="4"/>
        <v>3535</v>
      </c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</row>
    <row r="26" spans="1:90" s="35" customFormat="1" ht="105.75" hidden="1" customHeight="1">
      <c r="A26" s="239">
        <v>6</v>
      </c>
      <c r="B26" s="253"/>
      <c r="C26" s="253"/>
      <c r="D26" s="145" t="s">
        <v>33</v>
      </c>
      <c r="E26" s="253"/>
      <c r="F26" s="253"/>
      <c r="G26" s="253"/>
      <c r="H26" s="275"/>
      <c r="I26" s="248"/>
      <c r="J26" s="95"/>
      <c r="K26" s="96"/>
      <c r="L26" s="238"/>
      <c r="M26" s="145"/>
      <c r="N26" s="145"/>
      <c r="O26" s="145"/>
      <c r="P26" s="145"/>
      <c r="Q26" s="238"/>
      <c r="R26" s="145"/>
      <c r="S26" s="145"/>
      <c r="T26" s="238"/>
      <c r="U26" s="238"/>
      <c r="V26" s="238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</row>
    <row r="27" spans="1:90" s="35" customFormat="1" ht="57.75" customHeight="1">
      <c r="A27" s="145">
        <v>7</v>
      </c>
      <c r="B27" s="241"/>
      <c r="C27" s="241" t="s">
        <v>315</v>
      </c>
      <c r="D27" s="240" t="s">
        <v>33</v>
      </c>
      <c r="E27" s="240" t="s">
        <v>22</v>
      </c>
      <c r="F27" s="241" t="s">
        <v>332</v>
      </c>
      <c r="G27" s="241" t="s">
        <v>61</v>
      </c>
      <c r="H27" s="243" t="s">
        <v>21</v>
      </c>
      <c r="I27" s="243">
        <v>89016</v>
      </c>
      <c r="J27" s="95">
        <f t="shared" si="0"/>
        <v>1236.33</v>
      </c>
      <c r="K27" s="96">
        <v>1.9</v>
      </c>
      <c r="L27" s="238">
        <f t="shared" si="1"/>
        <v>2349</v>
      </c>
      <c r="M27" s="145"/>
      <c r="N27" s="145"/>
      <c r="O27" s="145"/>
      <c r="P27" s="145"/>
      <c r="Q27" s="238"/>
      <c r="R27" s="145"/>
      <c r="S27" s="145"/>
      <c r="T27" s="238"/>
      <c r="U27" s="238">
        <f t="shared" si="3"/>
        <v>235</v>
      </c>
      <c r="V27" s="238">
        <f t="shared" si="4"/>
        <v>2584</v>
      </c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</row>
    <row r="28" spans="1:90" s="35" customFormat="1" ht="57" customHeight="1">
      <c r="A28" s="239">
        <v>8</v>
      </c>
      <c r="B28" s="275"/>
      <c r="C28" s="276" t="s">
        <v>317</v>
      </c>
      <c r="D28" s="240" t="s">
        <v>33</v>
      </c>
      <c r="E28" s="275" t="s">
        <v>22</v>
      </c>
      <c r="F28" s="275" t="s">
        <v>31</v>
      </c>
      <c r="G28" s="275" t="s">
        <v>77</v>
      </c>
      <c r="H28" s="277" t="s">
        <v>21</v>
      </c>
      <c r="I28" s="277">
        <v>85653</v>
      </c>
      <c r="J28" s="95">
        <f t="shared" si="0"/>
        <v>1189.6300000000001</v>
      </c>
      <c r="K28" s="96">
        <v>1.8</v>
      </c>
      <c r="L28" s="238">
        <f t="shared" si="1"/>
        <v>2141</v>
      </c>
      <c r="M28" s="145"/>
      <c r="N28" s="145"/>
      <c r="O28" s="145"/>
      <c r="P28" s="96"/>
      <c r="Q28" s="238"/>
      <c r="R28" s="145"/>
      <c r="S28" s="145"/>
      <c r="T28" s="238"/>
      <c r="U28" s="238">
        <f t="shared" si="3"/>
        <v>214</v>
      </c>
      <c r="V28" s="238">
        <f t="shared" si="4"/>
        <v>2355</v>
      </c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</row>
    <row r="29" spans="1:90" s="35" customFormat="1" ht="52.5" customHeight="1">
      <c r="A29" s="145">
        <v>9</v>
      </c>
      <c r="B29" s="240"/>
      <c r="C29" s="266" t="s">
        <v>318</v>
      </c>
      <c r="D29" s="145" t="s">
        <v>33</v>
      </c>
      <c r="E29" s="248"/>
      <c r="F29" s="248"/>
      <c r="G29" s="247" t="s">
        <v>32</v>
      </c>
      <c r="H29" s="243" t="s">
        <v>30</v>
      </c>
      <c r="I29" s="247">
        <v>85653</v>
      </c>
      <c r="J29" s="95">
        <f>I29/72</f>
        <v>1189.6300000000001</v>
      </c>
      <c r="K29" s="145">
        <f>0.1+0.2+5+0.45</f>
        <v>5.75</v>
      </c>
      <c r="L29" s="238">
        <f>J29*K29</f>
        <v>6840</v>
      </c>
      <c r="M29" s="145"/>
      <c r="N29" s="145"/>
      <c r="O29" s="145"/>
      <c r="P29" s="145"/>
      <c r="Q29" s="238">
        <f>17697*20%/72*P29</f>
        <v>0</v>
      </c>
      <c r="R29" s="145"/>
      <c r="S29" s="145"/>
      <c r="T29" s="238"/>
      <c r="U29" s="238">
        <f>L29*10%</f>
        <v>684</v>
      </c>
      <c r="V29" s="238">
        <f t="shared" si="4"/>
        <v>7524</v>
      </c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</row>
    <row r="30" spans="1:90" s="35" customFormat="1" ht="15">
      <c r="A30" s="144"/>
      <c r="B30" s="144" t="s">
        <v>8</v>
      </c>
      <c r="C30" s="145"/>
      <c r="D30" s="145"/>
      <c r="E30" s="145"/>
      <c r="F30" s="145"/>
      <c r="G30" s="144"/>
      <c r="H30" s="145"/>
      <c r="I30" s="145"/>
      <c r="J30" s="95"/>
      <c r="K30" s="95">
        <f>SUM(K21:K29)</f>
        <v>35.85</v>
      </c>
      <c r="L30" s="96">
        <f>SUM(L21:L29)</f>
        <v>45559</v>
      </c>
      <c r="M30" s="96">
        <f>SUM(M21:M29)</f>
        <v>0</v>
      </c>
      <c r="N30" s="96">
        <f>SUM(N21:N29)</f>
        <v>0</v>
      </c>
      <c r="O30" s="96"/>
      <c r="P30" s="95">
        <f t="shared" ref="P30:V30" si="5">SUM(P21:P29)</f>
        <v>0</v>
      </c>
      <c r="Q30" s="96">
        <f t="shared" si="5"/>
        <v>0</v>
      </c>
      <c r="R30" s="96">
        <f t="shared" si="5"/>
        <v>0</v>
      </c>
      <c r="S30" s="96">
        <f t="shared" si="5"/>
        <v>0</v>
      </c>
      <c r="T30" s="96">
        <f t="shared" si="5"/>
        <v>0</v>
      </c>
      <c r="U30" s="96">
        <f t="shared" si="5"/>
        <v>4557</v>
      </c>
      <c r="V30" s="96">
        <f t="shared" si="5"/>
        <v>50116</v>
      </c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</row>
    <row r="31" spans="1:90" s="35" customFormat="1" ht="15">
      <c r="A31" s="282"/>
      <c r="B31" s="282"/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2"/>
      <c r="N31" s="282"/>
      <c r="O31" s="98" t="s">
        <v>123</v>
      </c>
      <c r="P31" s="98"/>
      <c r="Q31" s="98"/>
      <c r="R31" s="98"/>
      <c r="S31" s="99"/>
      <c r="T31" s="99"/>
      <c r="U31" s="143"/>
      <c r="V31" s="143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</row>
    <row r="32" spans="1:90" s="35" customFormat="1">
      <c r="V32" s="60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</row>
    <row r="33" spans="1:91" s="142" customFormat="1" ht="15.75">
      <c r="A33" s="92" t="s">
        <v>0</v>
      </c>
      <c r="B33" s="92"/>
      <c r="C33" s="92"/>
      <c r="D33" s="92"/>
      <c r="E33" s="93"/>
      <c r="F33" s="93"/>
      <c r="G33" s="93"/>
      <c r="H33" s="93"/>
      <c r="I33" s="93"/>
      <c r="J33" s="93"/>
      <c r="K33" s="93"/>
      <c r="L33" s="93"/>
      <c r="M33" s="93"/>
      <c r="N33" s="92" t="s">
        <v>1</v>
      </c>
      <c r="O33" s="92"/>
      <c r="P33" s="92"/>
      <c r="Q33" s="92"/>
      <c r="R33" s="92"/>
      <c r="S33" s="92"/>
      <c r="T33" s="92"/>
      <c r="U33" s="93"/>
      <c r="V33" s="101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154"/>
    </row>
    <row r="34" spans="1:91" s="142" customFormat="1" ht="15.75">
      <c r="A34" s="92" t="s">
        <v>2</v>
      </c>
      <c r="B34" s="92"/>
      <c r="C34" s="92"/>
      <c r="D34" s="92"/>
      <c r="E34" s="93"/>
      <c r="F34" s="93"/>
      <c r="G34" s="93"/>
      <c r="H34" s="93"/>
      <c r="I34" s="93"/>
      <c r="J34" s="93"/>
      <c r="K34" s="93"/>
      <c r="L34" s="93"/>
      <c r="M34" s="93"/>
      <c r="N34" s="92" t="s">
        <v>3</v>
      </c>
      <c r="O34" s="92"/>
      <c r="P34" s="92"/>
      <c r="Q34" s="92"/>
      <c r="R34" s="92"/>
      <c r="S34" s="92"/>
      <c r="T34" s="92"/>
      <c r="U34" s="93"/>
      <c r="V34" s="101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154"/>
    </row>
    <row r="35" spans="1:91" s="142" customFormat="1" ht="15.75">
      <c r="A35" s="92"/>
      <c r="B35" s="92"/>
      <c r="C35" s="92"/>
      <c r="D35" s="92"/>
      <c r="E35" s="93"/>
      <c r="F35" s="93"/>
      <c r="G35" s="93"/>
      <c r="H35" s="93"/>
      <c r="I35" s="93"/>
      <c r="J35" s="93"/>
      <c r="K35" s="93"/>
      <c r="L35" s="93"/>
      <c r="M35" s="93"/>
      <c r="N35" s="91" t="s">
        <v>4</v>
      </c>
      <c r="O35" s="91"/>
      <c r="P35" s="91"/>
      <c r="Q35" s="91"/>
      <c r="R35" s="91"/>
      <c r="S35" s="91"/>
      <c r="T35" s="91"/>
      <c r="U35" s="93"/>
      <c r="V35" s="101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154"/>
    </row>
    <row r="36" spans="1:91" s="142" customFormat="1" ht="15.75">
      <c r="A36" s="92" t="s">
        <v>5</v>
      </c>
      <c r="B36" s="92"/>
      <c r="C36" s="92" t="s">
        <v>6</v>
      </c>
      <c r="D36" s="92"/>
      <c r="E36" s="327" t="s">
        <v>96</v>
      </c>
      <c r="F36" s="327"/>
      <c r="G36" s="327"/>
      <c r="H36" s="327"/>
      <c r="I36" s="327"/>
      <c r="J36" s="327"/>
      <c r="K36" s="327"/>
      <c r="L36" s="327"/>
      <c r="M36" s="93"/>
      <c r="N36" s="92" t="s">
        <v>72</v>
      </c>
      <c r="O36" s="92"/>
      <c r="P36" s="92"/>
      <c r="Q36" s="92"/>
      <c r="R36" s="92"/>
      <c r="S36" s="92"/>
      <c r="T36" s="92"/>
      <c r="U36" s="93"/>
      <c r="V36" s="101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154"/>
    </row>
    <row r="37" spans="1:91" s="142" customFormat="1" ht="15.75">
      <c r="A37" s="92"/>
      <c r="B37" s="92"/>
      <c r="C37" s="92"/>
      <c r="D37" s="92"/>
      <c r="E37" s="328" t="s">
        <v>97</v>
      </c>
      <c r="F37" s="328"/>
      <c r="G37" s="328"/>
      <c r="H37" s="328"/>
      <c r="I37" s="328"/>
      <c r="J37" s="328"/>
      <c r="K37" s="328"/>
      <c r="L37" s="328"/>
      <c r="M37" s="328"/>
      <c r="N37" s="93"/>
      <c r="O37" s="93"/>
      <c r="P37" s="93"/>
      <c r="Q37" s="93"/>
      <c r="R37" s="93"/>
      <c r="S37" s="93"/>
      <c r="T37" s="93"/>
      <c r="U37" s="93"/>
      <c r="V37" s="101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154"/>
    </row>
    <row r="38" spans="1:91" s="142" customFormat="1" ht="15">
      <c r="A38" s="93"/>
      <c r="B38" s="93"/>
      <c r="C38" s="93"/>
      <c r="D38" s="93"/>
      <c r="E38" s="329" t="s">
        <v>125</v>
      </c>
      <c r="F38" s="329"/>
      <c r="G38" s="329"/>
      <c r="H38" s="329"/>
      <c r="I38" s="329"/>
      <c r="J38" s="329"/>
      <c r="K38" s="329"/>
      <c r="L38" s="329"/>
      <c r="M38" s="329"/>
      <c r="N38" s="93"/>
      <c r="O38" s="93"/>
      <c r="P38" s="93"/>
      <c r="Q38" s="93"/>
      <c r="R38" s="93"/>
      <c r="S38" s="93"/>
      <c r="T38" s="93"/>
      <c r="U38" s="93"/>
      <c r="V38" s="101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154"/>
    </row>
    <row r="39" spans="1:91" s="142" customFormat="1" ht="15">
      <c r="A39" s="93"/>
      <c r="B39" s="93"/>
      <c r="C39" s="93"/>
      <c r="D39" s="93"/>
      <c r="E39" s="329" t="s">
        <v>7</v>
      </c>
      <c r="F39" s="329"/>
      <c r="G39" s="329"/>
      <c r="H39" s="329"/>
      <c r="I39" s="329"/>
      <c r="J39" s="329"/>
      <c r="K39" s="329"/>
      <c r="L39" s="329"/>
      <c r="M39" s="329"/>
      <c r="N39" s="93"/>
      <c r="O39" s="93"/>
      <c r="P39" s="93"/>
      <c r="Q39" s="93"/>
      <c r="R39" s="93"/>
      <c r="S39" s="93"/>
      <c r="T39" s="93"/>
      <c r="U39" s="93"/>
      <c r="V39" s="101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154"/>
    </row>
    <row r="40" spans="1:91" s="142" customFormat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 t="s">
        <v>98</v>
      </c>
      <c r="R40" s="35"/>
      <c r="S40" s="35"/>
      <c r="T40" s="35"/>
      <c r="U40" s="35"/>
      <c r="V40" s="60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154"/>
    </row>
    <row r="41" spans="1:91" s="142" customFormat="1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 t="s">
        <v>139</v>
      </c>
      <c r="R41" s="35"/>
      <c r="S41" s="35"/>
      <c r="T41" s="35"/>
      <c r="U41" s="35"/>
      <c r="V41" s="60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154"/>
    </row>
    <row r="42" spans="1:91" s="142" customFormat="1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 t="s">
        <v>99</v>
      </c>
      <c r="R42" s="35"/>
      <c r="S42" s="35"/>
      <c r="T42" s="35" t="s">
        <v>312</v>
      </c>
      <c r="U42" s="35"/>
      <c r="V42" s="60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154"/>
    </row>
    <row r="43" spans="1:91" s="142" customFormat="1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 t="s">
        <v>101</v>
      </c>
      <c r="R43" s="35"/>
      <c r="S43" s="35"/>
      <c r="T43" s="35">
        <v>4</v>
      </c>
      <c r="U43" s="35"/>
      <c r="V43" s="60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154"/>
    </row>
    <row r="44" spans="1:91" s="142" customFormat="1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 t="s">
        <v>102</v>
      </c>
      <c r="R44" s="35"/>
      <c r="S44" s="35"/>
      <c r="T44" s="35">
        <v>19</v>
      </c>
      <c r="U44" s="35" t="s">
        <v>103</v>
      </c>
      <c r="V44" s="60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64"/>
      <c r="CI44" s="64"/>
      <c r="CJ44" s="64"/>
      <c r="CK44" s="64"/>
      <c r="CL44" s="64"/>
      <c r="CM44" s="154"/>
    </row>
    <row r="45" spans="1:91" s="142" customFormat="1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 t="s">
        <v>104</v>
      </c>
      <c r="R45" s="35"/>
      <c r="S45" s="35"/>
      <c r="T45" s="35">
        <v>0</v>
      </c>
      <c r="U45" s="35">
        <f>T45*100/T44</f>
        <v>0</v>
      </c>
      <c r="V45" s="60" t="s">
        <v>17</v>
      </c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154"/>
    </row>
    <row r="46" spans="1:91" s="142" customFormat="1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 t="s">
        <v>105</v>
      </c>
      <c r="R46" s="35"/>
      <c r="S46" s="35"/>
      <c r="T46" s="35">
        <v>19</v>
      </c>
      <c r="U46" s="35">
        <f>T46*100/T44</f>
        <v>100</v>
      </c>
      <c r="V46" s="60" t="s">
        <v>17</v>
      </c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154"/>
    </row>
    <row r="47" spans="1:91" s="142" customFormat="1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 t="s">
        <v>106</v>
      </c>
      <c r="R47" s="35"/>
      <c r="S47" s="35"/>
      <c r="T47" s="300">
        <f>K61</f>
        <v>82.825000000000003</v>
      </c>
      <c r="U47" s="35"/>
      <c r="V47" s="60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154"/>
    </row>
    <row r="48" spans="1:91" s="142" customFormat="1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60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154"/>
    </row>
    <row r="49" spans="1:91" s="142" customFormat="1">
      <c r="A49" s="35"/>
      <c r="B49" s="35" t="s">
        <v>320</v>
      </c>
      <c r="C49" s="35" t="s">
        <v>313</v>
      </c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60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154"/>
    </row>
    <row r="50" spans="1:91" s="274" customFormat="1" ht="15">
      <c r="A50" s="333" t="s">
        <v>108</v>
      </c>
      <c r="B50" s="333" t="s">
        <v>109</v>
      </c>
      <c r="C50" s="333" t="s">
        <v>110</v>
      </c>
      <c r="D50" s="333" t="s">
        <v>111</v>
      </c>
      <c r="E50" s="333" t="s">
        <v>10</v>
      </c>
      <c r="F50" s="333" t="s">
        <v>112</v>
      </c>
      <c r="G50" s="333" t="s">
        <v>113</v>
      </c>
      <c r="H50" s="333" t="s">
        <v>114</v>
      </c>
      <c r="I50" s="333" t="s">
        <v>115</v>
      </c>
      <c r="J50" s="333" t="s">
        <v>11</v>
      </c>
      <c r="K50" s="333" t="s">
        <v>116</v>
      </c>
      <c r="L50" s="333" t="s">
        <v>333</v>
      </c>
      <c r="M50" s="353" t="s">
        <v>117</v>
      </c>
      <c r="N50" s="353"/>
      <c r="O50" s="353"/>
      <c r="P50" s="353"/>
      <c r="Q50" s="353"/>
      <c r="R50" s="353"/>
      <c r="S50" s="353"/>
      <c r="T50" s="353"/>
      <c r="U50" s="333" t="s">
        <v>118</v>
      </c>
      <c r="V50" s="345" t="s">
        <v>119</v>
      </c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113"/>
      <c r="BP50" s="113"/>
      <c r="BQ50" s="113"/>
      <c r="BR50" s="113"/>
      <c r="BS50" s="113"/>
      <c r="BT50" s="113"/>
      <c r="BU50" s="113"/>
      <c r="BV50" s="113"/>
      <c r="BW50" s="113"/>
      <c r="BX50" s="113"/>
      <c r="BY50" s="113"/>
      <c r="BZ50" s="113"/>
      <c r="CA50" s="113"/>
      <c r="CB50" s="113"/>
      <c r="CC50" s="113"/>
      <c r="CD50" s="113"/>
      <c r="CE50" s="113"/>
      <c r="CF50" s="113"/>
      <c r="CG50" s="113"/>
      <c r="CH50" s="113"/>
      <c r="CI50" s="113"/>
      <c r="CJ50" s="113"/>
      <c r="CK50" s="113"/>
      <c r="CL50" s="113"/>
      <c r="CM50" s="299"/>
    </row>
    <row r="51" spans="1:91" s="274" customFormat="1" ht="15">
      <c r="A51" s="334"/>
      <c r="B51" s="334"/>
      <c r="C51" s="334"/>
      <c r="D51" s="334"/>
      <c r="E51" s="334"/>
      <c r="F51" s="334"/>
      <c r="G51" s="334"/>
      <c r="H51" s="334"/>
      <c r="I51" s="334"/>
      <c r="J51" s="334"/>
      <c r="K51" s="334"/>
      <c r="L51" s="334"/>
      <c r="M51" s="333" t="s">
        <v>120</v>
      </c>
      <c r="N51" s="333" t="s">
        <v>15</v>
      </c>
      <c r="O51" s="353" t="s">
        <v>16</v>
      </c>
      <c r="P51" s="353"/>
      <c r="Q51" s="353"/>
      <c r="R51" s="333"/>
      <c r="S51" s="333"/>
      <c r="T51" s="333"/>
      <c r="U51" s="334"/>
      <c r="V51" s="345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/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299"/>
    </row>
    <row r="52" spans="1:91" s="274" customFormat="1" ht="83.25" customHeight="1">
      <c r="A52" s="335"/>
      <c r="B52" s="335"/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234" t="s">
        <v>17</v>
      </c>
      <c r="P52" s="234" t="s">
        <v>18</v>
      </c>
      <c r="Q52" s="234" t="s">
        <v>19</v>
      </c>
      <c r="R52" s="335"/>
      <c r="S52" s="335"/>
      <c r="T52" s="335"/>
      <c r="U52" s="335"/>
      <c r="V52" s="345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113"/>
      <c r="BG52" s="113"/>
      <c r="BH52" s="113"/>
      <c r="BI52" s="113"/>
      <c r="BJ52" s="113"/>
      <c r="BK52" s="113"/>
      <c r="BL52" s="113"/>
      <c r="BM52" s="113"/>
      <c r="BN52" s="113"/>
      <c r="BO52" s="113"/>
      <c r="BP52" s="113"/>
      <c r="BQ52" s="113"/>
      <c r="BR52" s="113"/>
      <c r="BS52" s="113"/>
      <c r="BT52" s="113"/>
      <c r="BU52" s="113"/>
      <c r="BV52" s="113"/>
      <c r="BW52" s="113"/>
      <c r="BX52" s="113"/>
      <c r="BY52" s="113"/>
      <c r="BZ52" s="113"/>
      <c r="CA52" s="113"/>
      <c r="CB52" s="113"/>
      <c r="CC52" s="113"/>
      <c r="CD52" s="113"/>
      <c r="CE52" s="113"/>
      <c r="CF52" s="113"/>
      <c r="CG52" s="113"/>
      <c r="CH52" s="113"/>
      <c r="CI52" s="113"/>
      <c r="CJ52" s="113"/>
      <c r="CK52" s="113"/>
      <c r="CL52" s="113"/>
      <c r="CM52" s="299"/>
    </row>
    <row r="53" spans="1:91" s="142" customFormat="1" ht="69.75" customHeight="1">
      <c r="A53" s="145">
        <v>1</v>
      </c>
      <c r="B53" s="241"/>
      <c r="C53" s="241" t="s">
        <v>315</v>
      </c>
      <c r="D53" s="240" t="s">
        <v>33</v>
      </c>
      <c r="E53" s="240" t="s">
        <v>22</v>
      </c>
      <c r="F53" s="241" t="s">
        <v>58</v>
      </c>
      <c r="G53" s="241" t="s">
        <v>61</v>
      </c>
      <c r="H53" s="243" t="s">
        <v>21</v>
      </c>
      <c r="I53" s="243">
        <v>89016</v>
      </c>
      <c r="J53" s="95">
        <f>I53/72</f>
        <v>1236.33</v>
      </c>
      <c r="K53" s="96">
        <v>3.3</v>
      </c>
      <c r="L53" s="238">
        <f>J53*K53</f>
        <v>4080</v>
      </c>
      <c r="M53" s="145"/>
      <c r="N53" s="145"/>
      <c r="O53" s="145"/>
      <c r="P53" s="145"/>
      <c r="Q53" s="238">
        <f>17697*25%/72*P53</f>
        <v>0</v>
      </c>
      <c r="R53" s="238"/>
      <c r="S53" s="238"/>
      <c r="T53" s="238"/>
      <c r="U53" s="238">
        <f>L53*10%</f>
        <v>408</v>
      </c>
      <c r="V53" s="238">
        <f>M53+N53+Q53+R53+T53+U53+S53+L53</f>
        <v>4488</v>
      </c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154"/>
    </row>
    <row r="54" spans="1:91" s="142" customFormat="1" ht="86.25" customHeight="1">
      <c r="A54" s="239">
        <v>2</v>
      </c>
      <c r="B54" s="275"/>
      <c r="C54" s="276" t="s">
        <v>319</v>
      </c>
      <c r="D54" s="240" t="s">
        <v>33</v>
      </c>
      <c r="E54" s="275" t="s">
        <v>22</v>
      </c>
      <c r="F54" s="275" t="s">
        <v>31</v>
      </c>
      <c r="G54" s="275" t="s">
        <v>77</v>
      </c>
      <c r="H54" s="277" t="s">
        <v>21</v>
      </c>
      <c r="I54" s="277">
        <v>85653</v>
      </c>
      <c r="J54" s="95">
        <f t="shared" ref="J54:J59" si="6">I54/72</f>
        <v>1189.6300000000001</v>
      </c>
      <c r="K54" s="252">
        <f>15.1+3.875+4.475</f>
        <v>23.45</v>
      </c>
      <c r="L54" s="238">
        <f t="shared" ref="L54:L59" si="7">J54*K54</f>
        <v>27897</v>
      </c>
      <c r="M54" s="145"/>
      <c r="N54" s="145"/>
      <c r="O54" s="145"/>
      <c r="P54" s="145"/>
      <c r="Q54" s="238">
        <f t="shared" ref="Q54" si="8">17697*25%/72*P54</f>
        <v>0</v>
      </c>
      <c r="R54" s="145"/>
      <c r="S54" s="145"/>
      <c r="T54" s="238"/>
      <c r="U54" s="238">
        <f t="shared" ref="U54:U60" si="9">L54*10%</f>
        <v>2790</v>
      </c>
      <c r="V54" s="238">
        <f t="shared" ref="V54:V60" si="10">M54+N54+Q54+R54+T54+U54+S54+L54</f>
        <v>30687</v>
      </c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154"/>
    </row>
    <row r="55" spans="1:91" s="142" customFormat="1" ht="53.25" customHeight="1">
      <c r="A55" s="145">
        <v>3</v>
      </c>
      <c r="B55" s="240"/>
      <c r="C55" s="240" t="s">
        <v>173</v>
      </c>
      <c r="D55" s="240" t="s">
        <v>33</v>
      </c>
      <c r="E55" s="240" t="s">
        <v>41</v>
      </c>
      <c r="F55" s="240" t="s">
        <v>42</v>
      </c>
      <c r="G55" s="241" t="s">
        <v>53</v>
      </c>
      <c r="H55" s="243" t="s">
        <v>30</v>
      </c>
      <c r="I55" s="237">
        <v>89016</v>
      </c>
      <c r="J55" s="95">
        <f t="shared" si="6"/>
        <v>1236.33</v>
      </c>
      <c r="K55" s="96">
        <v>3.6</v>
      </c>
      <c r="L55" s="238">
        <f t="shared" si="7"/>
        <v>4451</v>
      </c>
      <c r="M55" s="145"/>
      <c r="N55" s="145"/>
      <c r="O55" s="145"/>
      <c r="P55" s="145"/>
      <c r="Q55" s="238">
        <f>17697*25%/72*P55</f>
        <v>0</v>
      </c>
      <c r="R55" s="145"/>
      <c r="S55" s="145"/>
      <c r="T55" s="238"/>
      <c r="U55" s="238">
        <f t="shared" si="9"/>
        <v>445</v>
      </c>
      <c r="V55" s="238">
        <f t="shared" si="10"/>
        <v>4896</v>
      </c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154"/>
    </row>
    <row r="56" spans="1:91" s="142" customFormat="1" ht="105.75" customHeight="1">
      <c r="A56" s="239">
        <v>4</v>
      </c>
      <c r="B56" s="244"/>
      <c r="C56" s="242" t="s">
        <v>213</v>
      </c>
      <c r="D56" s="240" t="s">
        <v>33</v>
      </c>
      <c r="E56" s="241" t="s">
        <v>69</v>
      </c>
      <c r="F56" s="240" t="s">
        <v>70</v>
      </c>
      <c r="G56" s="241" t="s">
        <v>91</v>
      </c>
      <c r="H56" s="243" t="s">
        <v>30</v>
      </c>
      <c r="I56" s="237">
        <v>90609</v>
      </c>
      <c r="J56" s="95">
        <f t="shared" si="6"/>
        <v>1258.46</v>
      </c>
      <c r="K56" s="252">
        <v>1</v>
      </c>
      <c r="L56" s="238">
        <f t="shared" si="7"/>
        <v>1258</v>
      </c>
      <c r="M56" s="145"/>
      <c r="N56" s="145"/>
      <c r="O56" s="145"/>
      <c r="P56" s="145"/>
      <c r="Q56" s="238">
        <f>17697*25%/72*P56</f>
        <v>0</v>
      </c>
      <c r="R56" s="145"/>
      <c r="S56" s="145"/>
      <c r="T56" s="238"/>
      <c r="U56" s="238">
        <f t="shared" si="9"/>
        <v>126</v>
      </c>
      <c r="V56" s="238">
        <f t="shared" si="10"/>
        <v>1384</v>
      </c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154"/>
    </row>
    <row r="57" spans="1:91" s="142" customFormat="1" ht="55.5" customHeight="1">
      <c r="A57" s="145">
        <v>5</v>
      </c>
      <c r="B57" s="240"/>
      <c r="C57" s="242" t="s">
        <v>165</v>
      </c>
      <c r="D57" s="240" t="s">
        <v>33</v>
      </c>
      <c r="E57" s="235" t="s">
        <v>131</v>
      </c>
      <c r="F57" s="240" t="s">
        <v>132</v>
      </c>
      <c r="G57" s="247" t="s">
        <v>93</v>
      </c>
      <c r="H57" s="237" t="s">
        <v>30</v>
      </c>
      <c r="I57" s="247">
        <v>90609</v>
      </c>
      <c r="J57" s="95">
        <f t="shared" si="6"/>
        <v>1258.46</v>
      </c>
      <c r="K57" s="145">
        <v>1</v>
      </c>
      <c r="L57" s="238">
        <f t="shared" si="7"/>
        <v>1258</v>
      </c>
      <c r="M57" s="145"/>
      <c r="N57" s="145"/>
      <c r="O57" s="145"/>
      <c r="P57" s="145"/>
      <c r="Q57" s="238">
        <f>17697*20%/72*P57</f>
        <v>0</v>
      </c>
      <c r="R57" s="145"/>
      <c r="S57" s="145"/>
      <c r="T57" s="238"/>
      <c r="U57" s="238">
        <f t="shared" si="9"/>
        <v>126</v>
      </c>
      <c r="V57" s="238">
        <f t="shared" si="10"/>
        <v>1384</v>
      </c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154"/>
    </row>
    <row r="58" spans="1:91" s="142" customFormat="1" ht="46.5" customHeight="1">
      <c r="A58" s="239">
        <v>6</v>
      </c>
      <c r="B58" s="240"/>
      <c r="C58" s="240" t="s">
        <v>334</v>
      </c>
      <c r="D58" s="240" t="s">
        <v>33</v>
      </c>
      <c r="E58" s="241" t="s">
        <v>22</v>
      </c>
      <c r="F58" s="240" t="s">
        <v>28</v>
      </c>
      <c r="G58" s="241" t="s">
        <v>76</v>
      </c>
      <c r="H58" s="243" t="s">
        <v>30</v>
      </c>
      <c r="I58" s="237">
        <v>93971</v>
      </c>
      <c r="J58" s="95">
        <f t="shared" si="6"/>
        <v>1305.1500000000001</v>
      </c>
      <c r="K58" s="252">
        <v>8.15</v>
      </c>
      <c r="L58" s="238">
        <f t="shared" si="7"/>
        <v>10637</v>
      </c>
      <c r="M58" s="145"/>
      <c r="N58" s="145"/>
      <c r="O58" s="145"/>
      <c r="P58" s="145"/>
      <c r="Q58" s="238">
        <f t="shared" ref="Q58" si="11">17697*20%/72*P58</f>
        <v>0</v>
      </c>
      <c r="R58" s="145"/>
      <c r="S58" s="145"/>
      <c r="T58" s="238"/>
      <c r="U58" s="238">
        <f t="shared" si="9"/>
        <v>1064</v>
      </c>
      <c r="V58" s="238">
        <f t="shared" si="10"/>
        <v>11701</v>
      </c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154"/>
    </row>
    <row r="59" spans="1:91" s="142" customFormat="1" ht="48" customHeight="1">
      <c r="A59" s="145">
        <v>7</v>
      </c>
      <c r="B59" s="236"/>
      <c r="C59" s="236" t="s">
        <v>307</v>
      </c>
      <c r="D59" s="240" t="s">
        <v>33</v>
      </c>
      <c r="E59" s="240" t="s">
        <v>37</v>
      </c>
      <c r="F59" s="240" t="s">
        <v>38</v>
      </c>
      <c r="G59" s="236" t="s">
        <v>80</v>
      </c>
      <c r="H59" s="237" t="s">
        <v>21</v>
      </c>
      <c r="I59" s="237">
        <v>93971</v>
      </c>
      <c r="J59" s="95">
        <f t="shared" si="6"/>
        <v>1305.1500000000001</v>
      </c>
      <c r="K59" s="252">
        <v>0.85</v>
      </c>
      <c r="L59" s="238">
        <f t="shared" si="7"/>
        <v>1109</v>
      </c>
      <c r="M59" s="145"/>
      <c r="N59" s="145"/>
      <c r="O59" s="145"/>
      <c r="P59" s="145"/>
      <c r="Q59" s="238"/>
      <c r="R59" s="145"/>
      <c r="S59" s="145"/>
      <c r="T59" s="238"/>
      <c r="U59" s="238">
        <f t="shared" si="9"/>
        <v>111</v>
      </c>
      <c r="V59" s="238">
        <f t="shared" si="10"/>
        <v>1220</v>
      </c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154"/>
    </row>
    <row r="60" spans="1:91" s="142" customFormat="1" ht="84.75" customHeight="1">
      <c r="A60" s="239">
        <v>8</v>
      </c>
      <c r="B60" s="240"/>
      <c r="C60" s="266" t="s">
        <v>321</v>
      </c>
      <c r="D60" s="240" t="s">
        <v>33</v>
      </c>
      <c r="E60" s="248"/>
      <c r="F60" s="248"/>
      <c r="G60" s="247" t="s">
        <v>32</v>
      </c>
      <c r="H60" s="243" t="s">
        <v>30</v>
      </c>
      <c r="I60" s="247">
        <v>85653</v>
      </c>
      <c r="J60" s="95">
        <f>I60/72</f>
        <v>1189.6300000000001</v>
      </c>
      <c r="K60" s="145">
        <f>0.075+7.1+0.45+0.2+33.65</f>
        <v>41.475000000000001</v>
      </c>
      <c r="L60" s="238">
        <f>J60*K60</f>
        <v>49340</v>
      </c>
      <c r="M60" s="145"/>
      <c r="N60" s="145"/>
      <c r="O60" s="145"/>
      <c r="P60" s="145"/>
      <c r="Q60" s="238">
        <f>17697*20%/72*P60</f>
        <v>0</v>
      </c>
      <c r="R60" s="145"/>
      <c r="S60" s="145"/>
      <c r="T60" s="238"/>
      <c r="U60" s="238">
        <f t="shared" si="9"/>
        <v>4934</v>
      </c>
      <c r="V60" s="238">
        <f t="shared" si="10"/>
        <v>54274</v>
      </c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154"/>
    </row>
    <row r="61" spans="1:91" s="142" customFormat="1" ht="15">
      <c r="A61" s="145"/>
      <c r="B61" s="144" t="s">
        <v>8</v>
      </c>
      <c r="C61" s="145"/>
      <c r="D61" s="145"/>
      <c r="E61" s="145"/>
      <c r="F61" s="145"/>
      <c r="G61" s="144"/>
      <c r="H61" s="145"/>
      <c r="I61" s="145"/>
      <c r="J61" s="95"/>
      <c r="K61" s="252">
        <f t="shared" ref="K61:V61" si="12">SUM(K53:K60)</f>
        <v>82.825000000000003</v>
      </c>
      <c r="L61" s="238">
        <f t="shared" si="12"/>
        <v>100030</v>
      </c>
      <c r="M61" s="238">
        <f t="shared" si="12"/>
        <v>0</v>
      </c>
      <c r="N61" s="238">
        <f t="shared" si="12"/>
        <v>0</v>
      </c>
      <c r="O61" s="238">
        <f t="shared" si="12"/>
        <v>0</v>
      </c>
      <c r="P61" s="238">
        <f t="shared" si="12"/>
        <v>0</v>
      </c>
      <c r="Q61" s="238">
        <f t="shared" si="12"/>
        <v>0</v>
      </c>
      <c r="R61" s="238">
        <f t="shared" si="12"/>
        <v>0</v>
      </c>
      <c r="S61" s="238">
        <f t="shared" si="12"/>
        <v>0</v>
      </c>
      <c r="T61" s="238">
        <f t="shared" si="12"/>
        <v>0</v>
      </c>
      <c r="U61" s="238">
        <f t="shared" si="12"/>
        <v>10004</v>
      </c>
      <c r="V61" s="238">
        <f t="shared" si="12"/>
        <v>110034</v>
      </c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154"/>
    </row>
    <row r="62" spans="1:91" s="142" customFormat="1" ht="15">
      <c r="A62" s="282"/>
      <c r="B62" s="282"/>
      <c r="C62" s="282"/>
      <c r="D62" s="282"/>
      <c r="E62" s="282"/>
      <c r="F62" s="282"/>
      <c r="G62" s="282"/>
      <c r="H62" s="282"/>
      <c r="I62" s="282"/>
      <c r="J62" s="282"/>
      <c r="K62" s="282"/>
      <c r="L62" s="282"/>
      <c r="M62" s="282"/>
      <c r="N62" s="282"/>
      <c r="O62" s="98" t="s">
        <v>123</v>
      </c>
      <c r="P62" s="98"/>
      <c r="Q62" s="98"/>
      <c r="R62" s="98"/>
      <c r="S62" s="99"/>
      <c r="T62" s="99"/>
      <c r="U62" s="143"/>
      <c r="V62" s="143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154"/>
    </row>
    <row r="63" spans="1:91" ht="15">
      <c r="A63" s="297"/>
      <c r="B63" s="297"/>
      <c r="C63" s="297"/>
      <c r="D63" s="297"/>
      <c r="E63" s="297"/>
      <c r="F63" s="297"/>
      <c r="G63" s="297"/>
      <c r="H63" s="297"/>
      <c r="I63" s="297"/>
      <c r="J63" s="297"/>
      <c r="K63" s="297"/>
      <c r="L63" s="297"/>
      <c r="M63" s="297"/>
      <c r="N63" s="297"/>
      <c r="O63" s="297"/>
      <c r="P63" s="297"/>
      <c r="Q63" s="297"/>
      <c r="R63" s="297"/>
      <c r="S63" s="297"/>
      <c r="T63" s="297"/>
      <c r="U63" s="297"/>
      <c r="V63" s="298"/>
    </row>
  </sheetData>
  <mergeCells count="50">
    <mergeCell ref="U50:U52"/>
    <mergeCell ref="V50:V52"/>
    <mergeCell ref="M51:M52"/>
    <mergeCell ref="N51:N52"/>
    <mergeCell ref="O51:Q51"/>
    <mergeCell ref="R51:R52"/>
    <mergeCell ref="S51:S52"/>
    <mergeCell ref="T51:T52"/>
    <mergeCell ref="L50:L52"/>
    <mergeCell ref="E36:L36"/>
    <mergeCell ref="E37:M37"/>
    <mergeCell ref="E38:M38"/>
    <mergeCell ref="E39:M39"/>
    <mergeCell ref="F50:F52"/>
    <mergeCell ref="G50:G52"/>
    <mergeCell ref="H50:H52"/>
    <mergeCell ref="I50:I52"/>
    <mergeCell ref="J50:J52"/>
    <mergeCell ref="K50:K52"/>
    <mergeCell ref="M50:T50"/>
    <mergeCell ref="A50:A52"/>
    <mergeCell ref="B50:B52"/>
    <mergeCell ref="C50:C52"/>
    <mergeCell ref="D50:D52"/>
    <mergeCell ref="E50:E52"/>
    <mergeCell ref="U18:U20"/>
    <mergeCell ref="V18:V20"/>
    <mergeCell ref="M19:M20"/>
    <mergeCell ref="N19:N20"/>
    <mergeCell ref="O19:Q19"/>
    <mergeCell ref="R19:R20"/>
    <mergeCell ref="S19:S20"/>
    <mergeCell ref="T19:T20"/>
    <mergeCell ref="L18:L20"/>
    <mergeCell ref="E4:L4"/>
    <mergeCell ref="E5:M5"/>
    <mergeCell ref="E6:M6"/>
    <mergeCell ref="E7:M7"/>
    <mergeCell ref="F18:F20"/>
    <mergeCell ref="G18:G20"/>
    <mergeCell ref="H18:H20"/>
    <mergeCell ref="I18:I20"/>
    <mergeCell ref="J18:J20"/>
    <mergeCell ref="K18:K20"/>
    <mergeCell ref="M18:T18"/>
    <mergeCell ref="A18:A20"/>
    <mergeCell ref="B18:B20"/>
    <mergeCell ref="C18:C20"/>
    <mergeCell ref="D18:D20"/>
    <mergeCell ref="E18:E20"/>
  </mergeCells>
  <pageMargins left="0" right="0" top="0" bottom="0" header="0" footer="0"/>
  <pageSetup paperSize="9" scale="52" orientation="landscape" r:id="rId1"/>
  <headerFooter alignWithMargins="0"/>
  <rowBreaks count="1" manualBreakCount="1">
    <brk id="32" max="16383" man="1"/>
  </rowBreaks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Свод по курсам</vt:lpstr>
      <vt:lpstr>ПРМПИ</vt:lpstr>
      <vt:lpstr>ТОиРГЭО</vt:lpstr>
      <vt:lpstr>ЭРиТОПСЖД-</vt:lpstr>
      <vt:lpstr>ТЭОиРЭиЭО</vt:lpstr>
      <vt:lpstr>УиА</vt:lpstr>
      <vt:lpstr>АиУ</vt:lpstr>
      <vt:lpstr>ОРМПИ</vt:lpstr>
      <vt:lpstr>ТМ</vt:lpstr>
      <vt:lpstr>ПРМПИ!Область_печати</vt:lpstr>
      <vt:lpstr>'ЭРиТОПСЖД-'!Область_печати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Nahiya</dc:creator>
  <cp:lastModifiedBy>Nahiya</cp:lastModifiedBy>
  <cp:lastPrinted>2019-10-08T09:17:58Z</cp:lastPrinted>
  <dcterms:created xsi:type="dcterms:W3CDTF">2019-09-06T03:43:22Z</dcterms:created>
  <dcterms:modified xsi:type="dcterms:W3CDTF">2019-10-17T08:53:23Z</dcterms:modified>
</cp:coreProperties>
</file>